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40" windowWidth="20115" windowHeight="6795"/>
  </bookViews>
  <sheets>
    <sheet name="Indice" sheetId="7" r:id="rId1"/>
    <sheet name="3.2.1.1" sheetId="8" r:id="rId2"/>
    <sheet name="3.2.1.2" sheetId="9" r:id="rId3"/>
    <sheet name="3.2.1.3" sheetId="1" r:id="rId4"/>
    <sheet name="3.2.1.4" sheetId="10" r:id="rId5"/>
    <sheet name="3.2.1.5" sheetId="11" r:id="rId6"/>
    <sheet name="3.2.1.6" sheetId="4" r:id="rId7"/>
    <sheet name="3.2.1.7" sheetId="12" r:id="rId8"/>
    <sheet name="3.2.1.8" sheetId="13" r:id="rId9"/>
    <sheet name="3.2.1.9" sheetId="14" r:id="rId10"/>
  </sheets>
  <definedNames>
    <definedName name="_xlnm._FilterDatabase" localSheetId="3" hidden="1">'3.2.1.3'!$AK$151:$AL$151</definedName>
    <definedName name="_xlnm._FilterDatabase" localSheetId="6" hidden="1">'3.2.1.6'!$C$14:$AE$14</definedName>
  </definedNames>
  <calcPr calcId="145621"/>
</workbook>
</file>

<file path=xl/calcChain.xml><?xml version="1.0" encoding="utf-8"?>
<calcChain xmlns="http://schemas.openxmlformats.org/spreadsheetml/2006/main">
  <c r="B25" i="14" l="1"/>
  <c r="C25" i="14"/>
  <c r="D25" i="14"/>
  <c r="E25" i="14"/>
  <c r="F25" i="14"/>
  <c r="G25" i="14"/>
  <c r="H25" i="14"/>
  <c r="H23" i="13"/>
  <c r="G23" i="13"/>
  <c r="F23" i="13"/>
  <c r="E23" i="13"/>
  <c r="D23" i="13"/>
  <c r="C23" i="13"/>
  <c r="B25" i="12"/>
  <c r="C25" i="12"/>
  <c r="D25" i="12"/>
  <c r="E25" i="12"/>
  <c r="F25" i="12"/>
  <c r="G25" i="12"/>
  <c r="H25" i="12"/>
  <c r="G25" i="9"/>
  <c r="H25" i="9"/>
  <c r="I25" i="9"/>
  <c r="J25" i="9"/>
  <c r="K25" i="9"/>
  <c r="L25" i="9"/>
  <c r="M25" i="9"/>
  <c r="N25" i="9"/>
  <c r="P25" i="9"/>
  <c r="Q25" i="9"/>
  <c r="S25" i="9"/>
  <c r="W25" i="9"/>
  <c r="X25" i="9"/>
  <c r="AC25" i="9"/>
  <c r="AH25" i="9"/>
  <c r="AJ25" i="9"/>
  <c r="AK25" i="9"/>
  <c r="C27" i="8"/>
  <c r="D27" i="8"/>
  <c r="E27" i="8"/>
  <c r="F27" i="8"/>
  <c r="G27" i="8"/>
  <c r="H27" i="8"/>
  <c r="I27" i="8"/>
  <c r="J27" i="8"/>
  <c r="K27" i="8"/>
  <c r="L27" i="8"/>
  <c r="M27" i="8"/>
  <c r="N27" i="8"/>
  <c r="O27" i="8"/>
  <c r="P27" i="8"/>
  <c r="Q27" i="8"/>
  <c r="R27" i="8"/>
  <c r="S27" i="8"/>
  <c r="T27" i="8"/>
  <c r="U27" i="8"/>
  <c r="V27" i="8"/>
  <c r="W27" i="8"/>
  <c r="X27" i="8"/>
  <c r="Y27" i="8"/>
  <c r="Z27" i="8"/>
  <c r="AA27" i="8"/>
  <c r="AB27" i="8"/>
  <c r="AC27" i="8"/>
  <c r="AD27" i="8"/>
  <c r="AE27" i="8"/>
  <c r="AF27" i="8"/>
  <c r="AG27" i="8"/>
  <c r="AH27" i="8"/>
  <c r="AI27" i="8"/>
  <c r="AJ27" i="8"/>
  <c r="AK27" i="8"/>
  <c r="B27" i="8"/>
  <c r="C26" i="8"/>
  <c r="D26" i="8"/>
  <c r="E26" i="8"/>
  <c r="F26" i="8"/>
  <c r="G26" i="8"/>
  <c r="H26" i="8"/>
  <c r="I26" i="8"/>
  <c r="J26" i="8"/>
  <c r="K26" i="8"/>
  <c r="L26" i="8"/>
  <c r="M26" i="8"/>
  <c r="N26" i="8"/>
  <c r="O26" i="8"/>
  <c r="P26" i="8"/>
  <c r="Q26" i="8"/>
  <c r="R26" i="8"/>
  <c r="S26" i="8"/>
  <c r="T26" i="8"/>
  <c r="U26" i="8"/>
  <c r="V26" i="8"/>
  <c r="W26" i="8"/>
  <c r="X26" i="8"/>
  <c r="Y26" i="8"/>
  <c r="Z26" i="8"/>
  <c r="AA26" i="8"/>
  <c r="AB26" i="8"/>
  <c r="AC26" i="8"/>
  <c r="AD26" i="8"/>
  <c r="AE26" i="8"/>
  <c r="AF26" i="8"/>
  <c r="AG26" i="8"/>
  <c r="AH26" i="8"/>
  <c r="AI26" i="8"/>
  <c r="AJ26" i="8"/>
  <c r="AK26" i="8"/>
  <c r="B26" i="8"/>
  <c r="AL165" i="1" l="1"/>
  <c r="AK165" i="1"/>
  <c r="R165" i="1"/>
  <c r="O165" i="1"/>
  <c r="J165" i="1"/>
  <c r="H153" i="11"/>
  <c r="I153" i="11"/>
  <c r="J153" i="11"/>
  <c r="K153" i="11"/>
  <c r="L153" i="11"/>
  <c r="M153" i="11"/>
  <c r="N153" i="11"/>
  <c r="O153" i="11"/>
  <c r="Q153" i="11"/>
  <c r="R153" i="11"/>
  <c r="T153" i="11"/>
  <c r="X153" i="11"/>
  <c r="AD153" i="11"/>
  <c r="AK153" i="11"/>
  <c r="AL153" i="11"/>
  <c r="H166" i="10"/>
  <c r="I166" i="10"/>
  <c r="J166" i="10"/>
  <c r="K166" i="10"/>
  <c r="L166" i="10"/>
  <c r="M166" i="10"/>
  <c r="N166" i="10"/>
  <c r="R166" i="10"/>
  <c r="T166" i="10"/>
  <c r="X166" i="10"/>
  <c r="AD166" i="10"/>
  <c r="AK166" i="10"/>
  <c r="AK164" i="1" l="1"/>
  <c r="AK163" i="1"/>
  <c r="AK162" i="1"/>
  <c r="R164" i="1"/>
  <c r="O164" i="1"/>
  <c r="O166" i="10" s="1"/>
  <c r="J164" i="1"/>
  <c r="AL164" i="1" s="1"/>
  <c r="H152" i="11"/>
  <c r="I152" i="11"/>
  <c r="J152" i="11"/>
  <c r="K152" i="11"/>
  <c r="L152" i="11"/>
  <c r="M152" i="11"/>
  <c r="N152" i="11"/>
  <c r="O152" i="11"/>
  <c r="Q152" i="11"/>
  <c r="R152" i="11"/>
  <c r="T152" i="11"/>
  <c r="X152" i="11"/>
  <c r="AD152" i="11"/>
  <c r="AK152" i="11"/>
  <c r="H165" i="10"/>
  <c r="I165" i="10"/>
  <c r="J165" i="10"/>
  <c r="K165" i="10"/>
  <c r="L165" i="10"/>
  <c r="M165" i="10"/>
  <c r="N165" i="10"/>
  <c r="O165" i="10"/>
  <c r="R165" i="10"/>
  <c r="T165" i="10"/>
  <c r="X165" i="10"/>
  <c r="AD165" i="10"/>
  <c r="AL152" i="11" l="1"/>
  <c r="AL166" i="10"/>
  <c r="AK165" i="10"/>
  <c r="R163" i="1"/>
  <c r="O163" i="1"/>
  <c r="J163" i="1"/>
  <c r="AL163" i="1" s="1"/>
  <c r="AL165" i="10" s="1"/>
  <c r="H151" i="11"/>
  <c r="I151" i="11"/>
  <c r="J151" i="11"/>
  <c r="K151" i="11"/>
  <c r="L151" i="11"/>
  <c r="M151" i="11"/>
  <c r="N151" i="11"/>
  <c r="O151" i="11"/>
  <c r="Q151" i="11"/>
  <c r="R151" i="11"/>
  <c r="T151" i="11"/>
  <c r="X151" i="11"/>
  <c r="AD151" i="11"/>
  <c r="AK151" i="11"/>
  <c r="H164" i="10"/>
  <c r="I164" i="10"/>
  <c r="J164" i="10"/>
  <c r="K164" i="10"/>
  <c r="L164" i="10"/>
  <c r="M164" i="10"/>
  <c r="N164" i="10"/>
  <c r="O164" i="10"/>
  <c r="R164" i="10"/>
  <c r="T164" i="10"/>
  <c r="X164" i="10"/>
  <c r="AD164" i="10"/>
  <c r="AK164" i="10"/>
  <c r="R162" i="1"/>
  <c r="O162" i="1"/>
  <c r="J162" i="1"/>
  <c r="AL162" i="1" s="1"/>
  <c r="AL150" i="11" s="1"/>
  <c r="H150" i="11"/>
  <c r="I150" i="11"/>
  <c r="J150" i="11"/>
  <c r="K150" i="11"/>
  <c r="L150" i="11"/>
  <c r="M150" i="11"/>
  <c r="N150" i="11"/>
  <c r="O150" i="11"/>
  <c r="Q150" i="11"/>
  <c r="R150" i="11"/>
  <c r="T150" i="11"/>
  <c r="X150" i="11"/>
  <c r="AD150" i="11"/>
  <c r="AK150" i="11"/>
  <c r="H163" i="10"/>
  <c r="I163" i="10"/>
  <c r="J163" i="10"/>
  <c r="K163" i="10"/>
  <c r="L163" i="10"/>
  <c r="M163" i="10"/>
  <c r="N163" i="10"/>
  <c r="O163" i="10"/>
  <c r="R163" i="10"/>
  <c r="T163" i="10"/>
  <c r="X163" i="10"/>
  <c r="AD163" i="10"/>
  <c r="AL151" i="11" l="1"/>
  <c r="AL164" i="10"/>
  <c r="AK161" i="1"/>
  <c r="AK163" i="10" s="1"/>
  <c r="X161" i="1"/>
  <c r="R161" i="1"/>
  <c r="O161" i="1"/>
  <c r="J161" i="1"/>
  <c r="AL161" i="1" s="1"/>
  <c r="AL163" i="10" s="1"/>
  <c r="H149" i="11"/>
  <c r="I149" i="11"/>
  <c r="J149" i="11"/>
  <c r="K149" i="11"/>
  <c r="L149" i="11"/>
  <c r="M149" i="11"/>
  <c r="N149" i="11"/>
  <c r="O149" i="11"/>
  <c r="Q149" i="11"/>
  <c r="R149" i="11"/>
  <c r="T149" i="11"/>
  <c r="X149" i="11"/>
  <c r="AD149" i="11"/>
  <c r="AK149" i="11"/>
  <c r="H162" i="10"/>
  <c r="I162" i="10"/>
  <c r="J162" i="10"/>
  <c r="K162" i="10"/>
  <c r="L162" i="10"/>
  <c r="M162" i="10"/>
  <c r="N162" i="10"/>
  <c r="O162" i="10"/>
  <c r="R162" i="10"/>
  <c r="T162" i="10"/>
  <c r="X162" i="10"/>
  <c r="AD162" i="10"/>
  <c r="AK162" i="10"/>
  <c r="AK160" i="1"/>
  <c r="X160" i="1"/>
  <c r="R160" i="1"/>
  <c r="O160" i="1"/>
  <c r="J160" i="1"/>
  <c r="AL160" i="1" s="1"/>
  <c r="H148" i="11"/>
  <c r="I148" i="11"/>
  <c r="K148" i="11"/>
  <c r="L148" i="11"/>
  <c r="M148" i="11"/>
  <c r="N148" i="11"/>
  <c r="Q148" i="11"/>
  <c r="T148" i="11"/>
  <c r="AD148" i="11"/>
  <c r="AI148" i="11"/>
  <c r="H161" i="10"/>
  <c r="I161" i="10"/>
  <c r="K161" i="10"/>
  <c r="L161" i="10"/>
  <c r="M161" i="10"/>
  <c r="N161" i="10"/>
  <c r="T161" i="10"/>
  <c r="AD161" i="10"/>
  <c r="AI161" i="10"/>
  <c r="H147" i="11"/>
  <c r="I147" i="11"/>
  <c r="K147" i="11"/>
  <c r="L147" i="11"/>
  <c r="M147" i="11"/>
  <c r="N147" i="11"/>
  <c r="Q147" i="11"/>
  <c r="T147" i="11"/>
  <c r="AD147" i="11"/>
  <c r="AI147" i="11"/>
  <c r="H160" i="10"/>
  <c r="I160" i="10"/>
  <c r="K160" i="10"/>
  <c r="L160" i="10"/>
  <c r="M160" i="10"/>
  <c r="N160" i="10"/>
  <c r="T160" i="10"/>
  <c r="AD160" i="10"/>
  <c r="AI160" i="10"/>
  <c r="AK159" i="1"/>
  <c r="AK161" i="10" s="1"/>
  <c r="X161" i="10"/>
  <c r="R159" i="1"/>
  <c r="R161" i="10" s="1"/>
  <c r="O159" i="1"/>
  <c r="O161" i="10" s="1"/>
  <c r="J159" i="1"/>
  <c r="AL159" i="1" s="1"/>
  <c r="AK158" i="1"/>
  <c r="X158" i="1"/>
  <c r="R158" i="1"/>
  <c r="O158" i="1"/>
  <c r="J158" i="1"/>
  <c r="AL158" i="1" s="1"/>
  <c r="H146" i="11"/>
  <c r="I146" i="11"/>
  <c r="K146" i="11"/>
  <c r="L146" i="11"/>
  <c r="M146" i="11"/>
  <c r="N146" i="11"/>
  <c r="Q146" i="11"/>
  <c r="T146" i="11"/>
  <c r="AD146" i="11"/>
  <c r="AI146" i="11"/>
  <c r="H159" i="10"/>
  <c r="I159" i="10"/>
  <c r="K159" i="10"/>
  <c r="L159" i="10"/>
  <c r="M159" i="10"/>
  <c r="N159" i="10"/>
  <c r="T159" i="10"/>
  <c r="AD159" i="10"/>
  <c r="AI159" i="10"/>
  <c r="AL149" i="11" l="1"/>
  <c r="AL162" i="10"/>
  <c r="AL161" i="10"/>
  <c r="AL160" i="10"/>
  <c r="AK160" i="10"/>
  <c r="X160" i="10"/>
  <c r="R160" i="10"/>
  <c r="O160" i="10"/>
  <c r="J160" i="10"/>
  <c r="J161" i="10"/>
  <c r="AK157" i="1" l="1"/>
  <c r="AK159" i="10" s="1"/>
  <c r="X157" i="1"/>
  <c r="X159" i="10" s="1"/>
  <c r="R157" i="1"/>
  <c r="R159" i="10" s="1"/>
  <c r="O157" i="1"/>
  <c r="O159" i="10" s="1"/>
  <c r="J157" i="1"/>
  <c r="H145" i="11"/>
  <c r="I145" i="11"/>
  <c r="K145" i="11"/>
  <c r="L145" i="11"/>
  <c r="M145" i="11"/>
  <c r="N145" i="11"/>
  <c r="Q145" i="11"/>
  <c r="T145" i="11"/>
  <c r="AD145" i="11"/>
  <c r="AI145" i="11"/>
  <c r="H158" i="10"/>
  <c r="I158" i="10"/>
  <c r="K158" i="10"/>
  <c r="L158" i="10"/>
  <c r="M158" i="10"/>
  <c r="N158" i="10"/>
  <c r="T158" i="10"/>
  <c r="AD158" i="10"/>
  <c r="AI158" i="10"/>
  <c r="AK156" i="1"/>
  <c r="AK158" i="10" s="1"/>
  <c r="X156" i="1"/>
  <c r="X158" i="10" s="1"/>
  <c r="R156" i="1"/>
  <c r="R158" i="10" s="1"/>
  <c r="O156" i="1"/>
  <c r="O158" i="10" s="1"/>
  <c r="J156" i="1"/>
  <c r="AL156" i="1" s="1"/>
  <c r="H144" i="11"/>
  <c r="I144" i="11"/>
  <c r="K144" i="11"/>
  <c r="L144" i="11"/>
  <c r="M144" i="11"/>
  <c r="N144" i="11"/>
  <c r="Q144" i="11"/>
  <c r="T144" i="11"/>
  <c r="AD144" i="11"/>
  <c r="AI144" i="11"/>
  <c r="H157" i="10"/>
  <c r="I157" i="10"/>
  <c r="K157" i="10"/>
  <c r="L157" i="10"/>
  <c r="M157" i="10"/>
  <c r="N157" i="10"/>
  <c r="T157" i="10"/>
  <c r="AD157" i="10"/>
  <c r="AI157" i="10"/>
  <c r="AK155" i="1"/>
  <c r="AK157" i="10" s="1"/>
  <c r="X155" i="1"/>
  <c r="X157" i="10" s="1"/>
  <c r="R155" i="1"/>
  <c r="R157" i="10" s="1"/>
  <c r="O155" i="1"/>
  <c r="O157" i="10" s="1"/>
  <c r="J155" i="1"/>
  <c r="AL155" i="1" s="1"/>
  <c r="H143" i="11"/>
  <c r="I143" i="11"/>
  <c r="K143" i="11"/>
  <c r="L143" i="11"/>
  <c r="M143" i="11"/>
  <c r="N143" i="11"/>
  <c r="Q143" i="11"/>
  <c r="T143" i="11"/>
  <c r="AD143" i="11"/>
  <c r="AI143" i="11"/>
  <c r="H156" i="10"/>
  <c r="I156" i="10"/>
  <c r="K156" i="10"/>
  <c r="L156" i="10"/>
  <c r="M156" i="10"/>
  <c r="N156" i="10"/>
  <c r="T156" i="10"/>
  <c r="AD156" i="10"/>
  <c r="AI156" i="10"/>
  <c r="AK154" i="1"/>
  <c r="AK156" i="10" s="1"/>
  <c r="X154" i="1"/>
  <c r="X156" i="10" s="1"/>
  <c r="R154" i="1"/>
  <c r="R156" i="10" s="1"/>
  <c r="O154" i="1"/>
  <c r="O156" i="10" s="1"/>
  <c r="J154" i="1"/>
  <c r="AL154" i="1" s="1"/>
  <c r="H142" i="11"/>
  <c r="I142" i="11"/>
  <c r="K142" i="11"/>
  <c r="L142" i="11"/>
  <c r="M142" i="11"/>
  <c r="N142" i="11"/>
  <c r="Q142" i="11"/>
  <c r="T142" i="11"/>
  <c r="AD142" i="11"/>
  <c r="AI142" i="11"/>
  <c r="H155" i="10"/>
  <c r="I155" i="10"/>
  <c r="K155" i="10"/>
  <c r="L155" i="10"/>
  <c r="M155" i="10"/>
  <c r="N155" i="10"/>
  <c r="T155" i="10"/>
  <c r="AD155" i="10"/>
  <c r="AI155" i="10"/>
  <c r="AK153" i="1"/>
  <c r="AK155" i="10" s="1"/>
  <c r="X153" i="1"/>
  <c r="X155" i="10" s="1"/>
  <c r="R153" i="1"/>
  <c r="R155" i="10" s="1"/>
  <c r="O153" i="1"/>
  <c r="O155" i="10" s="1"/>
  <c r="J153" i="1"/>
  <c r="AL153" i="1" s="1"/>
  <c r="H141" i="11"/>
  <c r="I141" i="11"/>
  <c r="K141" i="11"/>
  <c r="L141" i="11"/>
  <c r="M141" i="11"/>
  <c r="N141" i="11"/>
  <c r="Q141" i="11"/>
  <c r="T141" i="11"/>
  <c r="AD141" i="11"/>
  <c r="AI141" i="11"/>
  <c r="H154" i="10"/>
  <c r="I154" i="10"/>
  <c r="K154" i="10"/>
  <c r="L154" i="10"/>
  <c r="M154" i="10"/>
  <c r="N154" i="10"/>
  <c r="T154" i="10"/>
  <c r="AD154" i="10"/>
  <c r="AI154" i="10"/>
  <c r="J155" i="10" l="1"/>
  <c r="J156" i="10"/>
  <c r="J157" i="10"/>
  <c r="J158" i="10"/>
  <c r="AL157" i="1"/>
  <c r="AL159" i="10" s="1"/>
  <c r="J159" i="10"/>
  <c r="AL158" i="10"/>
  <c r="AL157" i="10"/>
  <c r="AL156" i="10"/>
  <c r="AL155" i="10"/>
  <c r="AI140" i="11"/>
  <c r="AD140" i="11"/>
  <c r="T140" i="11"/>
  <c r="Q140" i="11"/>
  <c r="N140" i="11"/>
  <c r="M140" i="11"/>
  <c r="L140" i="11"/>
  <c r="K140" i="11"/>
  <c r="I140" i="11"/>
  <c r="H140" i="11"/>
  <c r="AI153" i="10"/>
  <c r="AD153" i="10"/>
  <c r="T153" i="10"/>
  <c r="N153" i="10"/>
  <c r="M153" i="10"/>
  <c r="L153" i="10"/>
  <c r="K153" i="10"/>
  <c r="I153" i="10"/>
  <c r="H153" i="10"/>
  <c r="R152" i="1"/>
  <c r="R154" i="10" s="1"/>
  <c r="AK152" i="1"/>
  <c r="AK154" i="10" s="1"/>
  <c r="X152" i="1"/>
  <c r="X154" i="10" s="1"/>
  <c r="O152" i="1"/>
  <c r="O154" i="10" s="1"/>
  <c r="J152" i="1"/>
  <c r="J154" i="10" s="1"/>
  <c r="AL152" i="1" l="1"/>
  <c r="AL154" i="10" s="1"/>
  <c r="C50" i="10"/>
  <c r="H134" i="11" l="1"/>
  <c r="I134" i="11"/>
  <c r="K134" i="11"/>
  <c r="L134" i="11"/>
  <c r="M134" i="11"/>
  <c r="N134" i="11"/>
  <c r="Q134" i="11"/>
  <c r="T134" i="11"/>
  <c r="AD134" i="11"/>
  <c r="AI134" i="11"/>
  <c r="H135" i="11"/>
  <c r="I135" i="11"/>
  <c r="K135" i="11"/>
  <c r="L135" i="11"/>
  <c r="M135" i="11"/>
  <c r="N135" i="11"/>
  <c r="Q135" i="11"/>
  <c r="T135" i="11"/>
  <c r="AD135" i="11"/>
  <c r="AI135" i="11"/>
  <c r="H136" i="11"/>
  <c r="I136" i="11"/>
  <c r="K136" i="11"/>
  <c r="L136" i="11"/>
  <c r="M136" i="11"/>
  <c r="N136" i="11"/>
  <c r="Q136" i="11"/>
  <c r="T136" i="11"/>
  <c r="AD136" i="11"/>
  <c r="AI136" i="11"/>
  <c r="H137" i="11"/>
  <c r="I137" i="11"/>
  <c r="K137" i="11"/>
  <c r="L137" i="11"/>
  <c r="M137" i="11"/>
  <c r="N137" i="11"/>
  <c r="Q137" i="11"/>
  <c r="T137" i="11"/>
  <c r="AD137" i="11"/>
  <c r="AI137" i="11"/>
  <c r="H138" i="11"/>
  <c r="I138" i="11"/>
  <c r="K138" i="11"/>
  <c r="L138" i="11"/>
  <c r="M138" i="11"/>
  <c r="N138" i="11"/>
  <c r="Q138" i="11"/>
  <c r="T138" i="11"/>
  <c r="AD138" i="11"/>
  <c r="AI138" i="11"/>
  <c r="H139" i="11"/>
  <c r="I139" i="11"/>
  <c r="K139" i="11"/>
  <c r="L139" i="11"/>
  <c r="M139" i="11"/>
  <c r="N139" i="11"/>
  <c r="Q139" i="11"/>
  <c r="T139" i="11"/>
  <c r="AD139" i="11"/>
  <c r="AI139" i="11"/>
  <c r="H147" i="10"/>
  <c r="I147" i="10"/>
  <c r="K147" i="10"/>
  <c r="L147" i="10"/>
  <c r="M147" i="10"/>
  <c r="N147" i="10"/>
  <c r="T147" i="10"/>
  <c r="AD147" i="10"/>
  <c r="AI147" i="10"/>
  <c r="H148" i="10"/>
  <c r="I148" i="10"/>
  <c r="K148" i="10"/>
  <c r="L148" i="10"/>
  <c r="M148" i="10"/>
  <c r="N148" i="10"/>
  <c r="T148" i="10"/>
  <c r="AD148" i="10"/>
  <c r="AI148" i="10"/>
  <c r="H149" i="10"/>
  <c r="I149" i="10"/>
  <c r="K149" i="10"/>
  <c r="L149" i="10"/>
  <c r="M149" i="10"/>
  <c r="N149" i="10"/>
  <c r="T149" i="10"/>
  <c r="AD149" i="10"/>
  <c r="AI149" i="10"/>
  <c r="H150" i="10"/>
  <c r="I150" i="10"/>
  <c r="K150" i="10"/>
  <c r="L150" i="10"/>
  <c r="M150" i="10"/>
  <c r="N150" i="10"/>
  <c r="T150" i="10"/>
  <c r="AD150" i="10"/>
  <c r="AI150" i="10"/>
  <c r="H151" i="10"/>
  <c r="I151" i="10"/>
  <c r="K151" i="10"/>
  <c r="L151" i="10"/>
  <c r="M151" i="10"/>
  <c r="N151" i="10"/>
  <c r="T151" i="10"/>
  <c r="AD151" i="10"/>
  <c r="AI151" i="10"/>
  <c r="H152" i="10"/>
  <c r="I152" i="10"/>
  <c r="K152" i="10"/>
  <c r="L152" i="10"/>
  <c r="M152" i="10"/>
  <c r="N152" i="10"/>
  <c r="T152" i="10"/>
  <c r="AD152" i="10"/>
  <c r="AI152" i="10"/>
  <c r="AK146" i="1" l="1"/>
  <c r="AK146" i="11" s="1"/>
  <c r="AK147" i="1"/>
  <c r="AK147" i="11" s="1"/>
  <c r="AK148" i="1"/>
  <c r="AK148" i="11" s="1"/>
  <c r="AK149" i="1"/>
  <c r="AK150" i="1"/>
  <c r="AK151" i="1"/>
  <c r="AK153" i="10" s="1"/>
  <c r="X151" i="1"/>
  <c r="X153" i="10" s="1"/>
  <c r="X150" i="1"/>
  <c r="X149" i="1"/>
  <c r="X148" i="1"/>
  <c r="X148" i="11" s="1"/>
  <c r="X147" i="1"/>
  <c r="X147" i="11" s="1"/>
  <c r="X146" i="1"/>
  <c r="X146" i="11" s="1"/>
  <c r="R146" i="1"/>
  <c r="R146" i="11" s="1"/>
  <c r="R147" i="1"/>
  <c r="R147" i="11" s="1"/>
  <c r="R148" i="1"/>
  <c r="R148" i="11" s="1"/>
  <c r="R149" i="1"/>
  <c r="R150" i="1"/>
  <c r="R151" i="1"/>
  <c r="R153" i="10" s="1"/>
  <c r="O146" i="1"/>
  <c r="O146" i="11" s="1"/>
  <c r="O147" i="1"/>
  <c r="O147" i="11" s="1"/>
  <c r="O148" i="1"/>
  <c r="O148" i="11" s="1"/>
  <c r="O149" i="1"/>
  <c r="O150" i="1"/>
  <c r="O151" i="1"/>
  <c r="O153" i="10" s="1"/>
  <c r="J146" i="1"/>
  <c r="J146" i="11" s="1"/>
  <c r="J147" i="1"/>
  <c r="J147" i="11" s="1"/>
  <c r="J148" i="1"/>
  <c r="J148" i="11" s="1"/>
  <c r="J149" i="1"/>
  <c r="J150" i="1"/>
  <c r="J151" i="1"/>
  <c r="J153" i="10" s="1"/>
  <c r="G151" i="1"/>
  <c r="AL151" i="1" s="1"/>
  <c r="AL153" i="10" s="1"/>
  <c r="G150" i="1"/>
  <c r="AL150" i="1" s="1"/>
  <c r="G149" i="1"/>
  <c r="AL149" i="1" s="1"/>
  <c r="G148" i="1"/>
  <c r="AL148" i="1" s="1"/>
  <c r="AL148" i="11" s="1"/>
  <c r="G147" i="1"/>
  <c r="AL147" i="1" s="1"/>
  <c r="AL147" i="11" s="1"/>
  <c r="G146" i="1"/>
  <c r="AL146" i="1" l="1"/>
  <c r="AL146" i="11" s="1"/>
  <c r="B24" i="12"/>
  <c r="AL148" i="10"/>
  <c r="AL149" i="10"/>
  <c r="AL150" i="10"/>
  <c r="AL151" i="10"/>
  <c r="AL152" i="10"/>
  <c r="J152" i="10"/>
  <c r="J151" i="10"/>
  <c r="J150" i="10"/>
  <c r="J149" i="10"/>
  <c r="J148" i="10"/>
  <c r="C24" i="12"/>
  <c r="O152" i="10"/>
  <c r="O151" i="10"/>
  <c r="O150" i="10"/>
  <c r="O149" i="10"/>
  <c r="O148" i="10"/>
  <c r="D24" i="12"/>
  <c r="R152" i="10"/>
  <c r="R151" i="10"/>
  <c r="R150" i="10"/>
  <c r="R149" i="10"/>
  <c r="R148" i="10"/>
  <c r="E24" i="12"/>
  <c r="F24" i="12"/>
  <c r="X148" i="10"/>
  <c r="X149" i="10"/>
  <c r="X150" i="10"/>
  <c r="X151" i="10"/>
  <c r="X152" i="10"/>
  <c r="AK152" i="10"/>
  <c r="AK151" i="10"/>
  <c r="AK150" i="10"/>
  <c r="AK149" i="10"/>
  <c r="AK148" i="10"/>
  <c r="G24" i="12"/>
  <c r="X145" i="1"/>
  <c r="X147" i="10" l="1"/>
  <c r="X145" i="11"/>
  <c r="H24" i="12"/>
  <c r="H24" i="14" s="1"/>
  <c r="AD122" i="11"/>
  <c r="AD123" i="11"/>
  <c r="AD124" i="11"/>
  <c r="AD125" i="11"/>
  <c r="AD126" i="11"/>
  <c r="AD127" i="11"/>
  <c r="AD128" i="11"/>
  <c r="AD129" i="11"/>
  <c r="AD130" i="11"/>
  <c r="AD131" i="11"/>
  <c r="AD132" i="11"/>
  <c r="T122" i="11"/>
  <c r="U122" i="11"/>
  <c r="T123" i="11"/>
  <c r="T124" i="11"/>
  <c r="T125" i="11"/>
  <c r="T126" i="11"/>
  <c r="T127" i="11"/>
  <c r="T128" i="11"/>
  <c r="T129" i="11"/>
  <c r="T130" i="11"/>
  <c r="T131" i="11"/>
  <c r="T132" i="11"/>
  <c r="T133" i="11"/>
  <c r="K122" i="11"/>
  <c r="L122" i="11"/>
  <c r="M122" i="11"/>
  <c r="N122" i="11"/>
  <c r="K123" i="11"/>
  <c r="L123" i="11"/>
  <c r="M123" i="11"/>
  <c r="N123" i="11"/>
  <c r="K124" i="11"/>
  <c r="L124" i="11"/>
  <c r="M124" i="11"/>
  <c r="N124" i="11"/>
  <c r="K125" i="11"/>
  <c r="L125" i="11"/>
  <c r="M125" i="11"/>
  <c r="N125" i="11"/>
  <c r="K126" i="11"/>
  <c r="L126" i="11"/>
  <c r="M126" i="11"/>
  <c r="N126" i="11"/>
  <c r="K127" i="11"/>
  <c r="L127" i="11"/>
  <c r="M127" i="11"/>
  <c r="N127" i="11"/>
  <c r="K128" i="11"/>
  <c r="L128" i="11"/>
  <c r="M128" i="11"/>
  <c r="N128" i="11"/>
  <c r="K129" i="11"/>
  <c r="L129" i="11"/>
  <c r="M129" i="11"/>
  <c r="N129" i="11"/>
  <c r="K130" i="11"/>
  <c r="L130" i="11"/>
  <c r="M130" i="11"/>
  <c r="N130" i="11"/>
  <c r="K131" i="11"/>
  <c r="L131" i="11"/>
  <c r="M131" i="11"/>
  <c r="N131" i="11"/>
  <c r="K132" i="11"/>
  <c r="L132" i="11"/>
  <c r="M132" i="11"/>
  <c r="N132" i="11"/>
  <c r="K133" i="11"/>
  <c r="L133" i="11"/>
  <c r="M133" i="11"/>
  <c r="N133" i="11"/>
  <c r="H123" i="11"/>
  <c r="I123" i="11"/>
  <c r="H124" i="11"/>
  <c r="I124" i="11"/>
  <c r="H125" i="11"/>
  <c r="I125" i="11"/>
  <c r="H126" i="11"/>
  <c r="I126" i="11"/>
  <c r="H127" i="11"/>
  <c r="I127" i="11"/>
  <c r="H128" i="11"/>
  <c r="I128" i="11"/>
  <c r="H129" i="11"/>
  <c r="I129" i="11"/>
  <c r="H130" i="11"/>
  <c r="I130" i="11"/>
  <c r="I131" i="11"/>
  <c r="H132" i="11"/>
  <c r="I132" i="11"/>
  <c r="H133" i="11"/>
  <c r="I133" i="11"/>
  <c r="B24" i="14" l="1"/>
  <c r="C24" i="14"/>
  <c r="D24" i="14"/>
  <c r="E24" i="14"/>
  <c r="F24" i="14"/>
  <c r="G24" i="14"/>
  <c r="AI25" i="8"/>
  <c r="AH25" i="8"/>
  <c r="AG25" i="8"/>
  <c r="AF25" i="8"/>
  <c r="AE25" i="8"/>
  <c r="AD25" i="8"/>
  <c r="AC25" i="8"/>
  <c r="AB25" i="8"/>
  <c r="AA25" i="8"/>
  <c r="Z25" i="8"/>
  <c r="Y25" i="8"/>
  <c r="AI24" i="8"/>
  <c r="AH24" i="8"/>
  <c r="AG24" i="8"/>
  <c r="AF24" i="8"/>
  <c r="AE24" i="8"/>
  <c r="AD24" i="8"/>
  <c r="AC24" i="8"/>
  <c r="AB24" i="8"/>
  <c r="AA24" i="8"/>
  <c r="Z24" i="8"/>
  <c r="Y24" i="8"/>
  <c r="AI23" i="8"/>
  <c r="AH23" i="8"/>
  <c r="AG23" i="8"/>
  <c r="AF23" i="8"/>
  <c r="AE23" i="8"/>
  <c r="AD23" i="8"/>
  <c r="AC23" i="8"/>
  <c r="AB23" i="8"/>
  <c r="AA23" i="8"/>
  <c r="Z23" i="8"/>
  <c r="Y23" i="8"/>
  <c r="AI22" i="8"/>
  <c r="AH22" i="8"/>
  <c r="AG22" i="8"/>
  <c r="AF22" i="8"/>
  <c r="AE22" i="8"/>
  <c r="AD22" i="8"/>
  <c r="AC22" i="8"/>
  <c r="AB22" i="8"/>
  <c r="AA22" i="8"/>
  <c r="Z22" i="8"/>
  <c r="Y22" i="8"/>
  <c r="AI21" i="8"/>
  <c r="AH21" i="8"/>
  <c r="AG21" i="8"/>
  <c r="AF21" i="8"/>
  <c r="AE21" i="8"/>
  <c r="AD21" i="8"/>
  <c r="AC21" i="8"/>
  <c r="AB21" i="8"/>
  <c r="AA21" i="8"/>
  <c r="Z21" i="8"/>
  <c r="Y21" i="8"/>
  <c r="AI20" i="8"/>
  <c r="AG20" i="8"/>
  <c r="AF20" i="8"/>
  <c r="AE20" i="8"/>
  <c r="AD20" i="8"/>
  <c r="AC20" i="8"/>
  <c r="AB20" i="8"/>
  <c r="AA20" i="8"/>
  <c r="Z20" i="8"/>
  <c r="Y20" i="8"/>
  <c r="AI19" i="8"/>
  <c r="AH19" i="8"/>
  <c r="AG19" i="8"/>
  <c r="AF19" i="8"/>
  <c r="AE19" i="8"/>
  <c r="AD19" i="8"/>
  <c r="AC19" i="8"/>
  <c r="AB19" i="8"/>
  <c r="AA19" i="8"/>
  <c r="Z19" i="8"/>
  <c r="AI18" i="8"/>
  <c r="AH18" i="8"/>
  <c r="AG18" i="8"/>
  <c r="AF18" i="8"/>
  <c r="AE18" i="8"/>
  <c r="AD18" i="8"/>
  <c r="AC18" i="8"/>
  <c r="AB18" i="8"/>
  <c r="AA18" i="8"/>
  <c r="Z18" i="8"/>
  <c r="Y18" i="8"/>
  <c r="AI17" i="8"/>
  <c r="AH17" i="8"/>
  <c r="AG17" i="8"/>
  <c r="AF17" i="8"/>
  <c r="AE17" i="8"/>
  <c r="AD17" i="8"/>
  <c r="AC17" i="8"/>
  <c r="AB17" i="8"/>
  <c r="AA17" i="8"/>
  <c r="Z17" i="8"/>
  <c r="Y17" i="8"/>
  <c r="AI16" i="8"/>
  <c r="AH16" i="8"/>
  <c r="AG16" i="8"/>
  <c r="AF16" i="8"/>
  <c r="AE16" i="8"/>
  <c r="AD16" i="8"/>
  <c r="AC16" i="8"/>
  <c r="AB16" i="8"/>
  <c r="AA16" i="8"/>
  <c r="Z16" i="8"/>
  <c r="Y16" i="8"/>
  <c r="AI15" i="8"/>
  <c r="AH15" i="8"/>
  <c r="AG15" i="8"/>
  <c r="AF15" i="8"/>
  <c r="AE15" i="8"/>
  <c r="AD15" i="8"/>
  <c r="AC15" i="8"/>
  <c r="AB15" i="8"/>
  <c r="AA15" i="8"/>
  <c r="Z15" i="8"/>
  <c r="Y15" i="8"/>
  <c r="X25" i="8"/>
  <c r="V25" i="8"/>
  <c r="U25" i="8"/>
  <c r="T25" i="8"/>
  <c r="S25" i="8"/>
  <c r="V24" i="8"/>
  <c r="U24" i="8"/>
  <c r="T24" i="8"/>
  <c r="S24" i="8"/>
  <c r="V23" i="8"/>
  <c r="U23" i="8"/>
  <c r="T23" i="8"/>
  <c r="S23" i="8"/>
  <c r="V22" i="8"/>
  <c r="U22" i="8"/>
  <c r="T22" i="8"/>
  <c r="S22" i="8"/>
  <c r="V21" i="8"/>
  <c r="U21" i="8"/>
  <c r="T21" i="8"/>
  <c r="S21" i="8"/>
  <c r="V20" i="8"/>
  <c r="U20" i="8"/>
  <c r="T20" i="8"/>
  <c r="S20" i="8"/>
  <c r="V19" i="8"/>
  <c r="U19" i="8"/>
  <c r="T19" i="8"/>
  <c r="S19" i="8"/>
  <c r="V18" i="8"/>
  <c r="U18" i="8"/>
  <c r="T18" i="8"/>
  <c r="S18" i="8"/>
  <c r="V17" i="8"/>
  <c r="U17" i="8"/>
  <c r="T17" i="8"/>
  <c r="S17" i="8"/>
  <c r="V16" i="8"/>
  <c r="U16" i="8"/>
  <c r="T16" i="8"/>
  <c r="S16" i="8"/>
  <c r="V15" i="8"/>
  <c r="U15" i="8"/>
  <c r="T15" i="8"/>
  <c r="S15" i="8"/>
  <c r="R15" i="8"/>
  <c r="R16" i="8"/>
  <c r="R25" i="8"/>
  <c r="R24" i="8"/>
  <c r="P25" i="8"/>
  <c r="P24" i="8"/>
  <c r="P23" i="8"/>
  <c r="P22" i="8"/>
  <c r="P21" i="8"/>
  <c r="P20" i="8"/>
  <c r="P19" i="8"/>
  <c r="P18" i="8"/>
  <c r="P17" i="8"/>
  <c r="P16" i="8"/>
  <c r="P15" i="8"/>
  <c r="O25" i="8"/>
  <c r="K15" i="8"/>
  <c r="L15" i="8"/>
  <c r="M15" i="8"/>
  <c r="K16" i="8"/>
  <c r="K15" i="9" s="1"/>
  <c r="L16" i="8"/>
  <c r="L15" i="9" s="1"/>
  <c r="M16" i="8"/>
  <c r="M15" i="9" s="1"/>
  <c r="K17" i="8"/>
  <c r="K16" i="9" s="1"/>
  <c r="L17" i="8"/>
  <c r="L16" i="9" s="1"/>
  <c r="M17" i="8"/>
  <c r="M16" i="9" s="1"/>
  <c r="K18" i="8"/>
  <c r="K17" i="9" s="1"/>
  <c r="L18" i="8"/>
  <c r="L17" i="9" s="1"/>
  <c r="M18" i="8"/>
  <c r="M17" i="9" s="1"/>
  <c r="K19" i="8"/>
  <c r="K18" i="9" s="1"/>
  <c r="L19" i="8"/>
  <c r="L18" i="9" s="1"/>
  <c r="M19" i="8"/>
  <c r="M18" i="9" s="1"/>
  <c r="M20" i="8"/>
  <c r="M19" i="9" s="1"/>
  <c r="M21" i="8"/>
  <c r="M20" i="9" s="1"/>
  <c r="K22" i="8"/>
  <c r="L22" i="8"/>
  <c r="M22" i="8"/>
  <c r="K23" i="8"/>
  <c r="K22" i="9" s="1"/>
  <c r="L23" i="8"/>
  <c r="L22" i="9" s="1"/>
  <c r="M23" i="8"/>
  <c r="K24" i="8"/>
  <c r="K23" i="9" s="1"/>
  <c r="L24" i="8"/>
  <c r="L23" i="9" s="1"/>
  <c r="M24" i="8"/>
  <c r="M23" i="9" s="1"/>
  <c r="K25" i="8"/>
  <c r="K24" i="9" s="1"/>
  <c r="L25" i="8"/>
  <c r="L24" i="9" s="1"/>
  <c r="M25" i="8"/>
  <c r="M24" i="9" s="1"/>
  <c r="J25" i="8"/>
  <c r="H15" i="8"/>
  <c r="H16" i="8"/>
  <c r="H17" i="8"/>
  <c r="H18" i="8"/>
  <c r="H19" i="8"/>
  <c r="H20" i="8"/>
  <c r="H19" i="9" s="1"/>
  <c r="H21" i="8"/>
  <c r="H20" i="9" s="1"/>
  <c r="H22" i="8"/>
  <c r="H21" i="9" s="1"/>
  <c r="H23" i="8"/>
  <c r="H22" i="9" s="1"/>
  <c r="H24" i="8"/>
  <c r="H23" i="9" s="1"/>
  <c r="H25" i="8"/>
  <c r="H24" i="9" s="1"/>
  <c r="G25" i="8"/>
  <c r="V100" i="11"/>
  <c r="H122" i="11"/>
  <c r="E25" i="8"/>
  <c r="E24" i="8"/>
  <c r="E23" i="8"/>
  <c r="E22" i="8"/>
  <c r="E21" i="8"/>
  <c r="E19" i="8"/>
  <c r="E18" i="8"/>
  <c r="E17" i="8"/>
  <c r="E16" i="8"/>
  <c r="E15" i="8"/>
  <c r="D25" i="8"/>
  <c r="D24" i="8"/>
  <c r="D23" i="8"/>
  <c r="D22" i="8"/>
  <c r="D21" i="8"/>
  <c r="D19" i="8"/>
  <c r="D18" i="8"/>
  <c r="D17" i="8"/>
  <c r="D16" i="8"/>
  <c r="D15" i="8"/>
  <c r="C25" i="8"/>
  <c r="C24" i="8"/>
  <c r="C23" i="8"/>
  <c r="C22" i="8"/>
  <c r="C21" i="8"/>
  <c r="C20" i="8"/>
  <c r="C19" i="8"/>
  <c r="C18" i="8"/>
  <c r="C17" i="8"/>
  <c r="C16" i="8"/>
  <c r="C15" i="8"/>
  <c r="B25" i="8"/>
  <c r="AB141" i="10"/>
  <c r="AB142" i="10"/>
  <c r="AB143" i="10"/>
  <c r="AB144" i="10"/>
  <c r="AB145" i="10"/>
  <c r="C18" i="9" l="1"/>
  <c r="C19" i="9"/>
  <c r="C20" i="9"/>
  <c r="C21" i="9"/>
  <c r="C22" i="9"/>
  <c r="C23" i="9"/>
  <c r="P23" i="9"/>
  <c r="P24" i="9"/>
  <c r="U16" i="9"/>
  <c r="U17" i="9"/>
  <c r="V17" i="9"/>
  <c r="U18" i="9"/>
  <c r="V18" i="9"/>
  <c r="U19" i="9"/>
  <c r="V19" i="9"/>
  <c r="U20" i="9"/>
  <c r="V20" i="9"/>
  <c r="S21" i="9"/>
  <c r="U21" i="9"/>
  <c r="S22" i="9"/>
  <c r="T22" i="9"/>
  <c r="U22" i="9"/>
  <c r="S23" i="9"/>
  <c r="T23" i="9"/>
  <c r="V23" i="9"/>
  <c r="S24" i="9"/>
  <c r="Y16" i="9"/>
  <c r="Z16" i="9"/>
  <c r="AB16" i="9"/>
  <c r="AD16" i="9"/>
  <c r="Y17" i="9"/>
  <c r="Z17" i="9"/>
  <c r="AB17" i="9"/>
  <c r="AD17" i="9"/>
  <c r="AF17" i="9"/>
  <c r="AG17" i="9"/>
  <c r="AH17" i="9"/>
  <c r="Z18" i="9"/>
  <c r="AB18" i="9"/>
  <c r="AD18" i="9"/>
  <c r="AF18" i="9"/>
  <c r="AG18" i="9"/>
  <c r="AH18" i="9"/>
  <c r="AB19" i="9"/>
  <c r="AD19" i="9"/>
  <c r="AF19" i="9"/>
  <c r="AG19" i="9"/>
  <c r="Y20" i="9"/>
  <c r="AB20" i="9"/>
  <c r="AF20" i="9"/>
  <c r="AG20" i="9"/>
  <c r="Y21" i="9"/>
  <c r="AB21" i="9"/>
  <c r="AH21" i="9"/>
  <c r="Y22" i="9"/>
  <c r="AB22" i="9"/>
  <c r="AD22" i="9"/>
  <c r="AH22" i="9"/>
  <c r="Y23" i="9"/>
  <c r="Z23" i="9"/>
  <c r="AB23" i="9"/>
  <c r="AD23" i="9"/>
  <c r="AH23" i="9"/>
  <c r="AH24" i="9"/>
  <c r="AI133" i="11"/>
  <c r="AD133" i="11"/>
  <c r="Q133" i="11"/>
  <c r="AI132" i="11"/>
  <c r="Q132" i="11"/>
  <c r="AI131" i="11"/>
  <c r="Q131" i="11"/>
  <c r="AI130" i="11"/>
  <c r="Q130" i="11"/>
  <c r="AI129" i="11"/>
  <c r="Q129" i="11"/>
  <c r="AI128" i="11"/>
  <c r="Q128" i="11"/>
  <c r="AI127" i="11"/>
  <c r="Q127" i="11"/>
  <c r="AI126" i="11"/>
  <c r="Q126" i="11"/>
  <c r="AI125" i="11"/>
  <c r="Q125" i="11"/>
  <c r="AI124" i="11"/>
  <c r="Q124" i="11"/>
  <c r="AI123" i="11"/>
  <c r="Q123" i="11"/>
  <c r="AI146" i="10"/>
  <c r="AD146" i="10"/>
  <c r="T146" i="10"/>
  <c r="Q146" i="10"/>
  <c r="N146" i="10"/>
  <c r="M146" i="10"/>
  <c r="L146" i="10"/>
  <c r="K146" i="10"/>
  <c r="I146" i="10"/>
  <c r="H146" i="10"/>
  <c r="AI145" i="10"/>
  <c r="AD145" i="10"/>
  <c r="T145" i="10"/>
  <c r="Q145" i="10"/>
  <c r="N145" i="10"/>
  <c r="M145" i="10"/>
  <c r="L145" i="10"/>
  <c r="K145" i="10"/>
  <c r="I145" i="10"/>
  <c r="H145" i="10"/>
  <c r="AI144" i="10"/>
  <c r="AD144" i="10"/>
  <c r="T144" i="10"/>
  <c r="Q144" i="10"/>
  <c r="N144" i="10"/>
  <c r="M144" i="10"/>
  <c r="L144" i="10"/>
  <c r="K144" i="10"/>
  <c r="I144" i="10"/>
  <c r="H144" i="10"/>
  <c r="AI143" i="10"/>
  <c r="AD143" i="10"/>
  <c r="T143" i="10"/>
  <c r="Q143" i="10"/>
  <c r="N143" i="10"/>
  <c r="M143" i="10"/>
  <c r="L143" i="10"/>
  <c r="K143" i="10"/>
  <c r="I143" i="10"/>
  <c r="H143" i="10"/>
  <c r="AI142" i="10"/>
  <c r="AD142" i="10"/>
  <c r="T142" i="10"/>
  <c r="Q142" i="10"/>
  <c r="N142" i="10"/>
  <c r="M142" i="10"/>
  <c r="L142" i="10"/>
  <c r="K142" i="10"/>
  <c r="I142" i="10"/>
  <c r="H142" i="10"/>
  <c r="AI141" i="10"/>
  <c r="AD141" i="10"/>
  <c r="T141" i="10"/>
  <c r="Q141" i="10"/>
  <c r="N141" i="10"/>
  <c r="M141" i="10"/>
  <c r="L141" i="10"/>
  <c r="K141" i="10"/>
  <c r="I141" i="10"/>
  <c r="H141" i="10"/>
  <c r="AI140" i="10"/>
  <c r="AD140" i="10"/>
  <c r="T140" i="10"/>
  <c r="Q140" i="10"/>
  <c r="N140" i="10"/>
  <c r="M140" i="10"/>
  <c r="L140" i="10"/>
  <c r="K140" i="10"/>
  <c r="I140" i="10"/>
  <c r="H140" i="10"/>
  <c r="AI139" i="10"/>
  <c r="AD139" i="10"/>
  <c r="T139" i="10"/>
  <c r="Q139" i="10"/>
  <c r="N139" i="10"/>
  <c r="M139" i="10"/>
  <c r="L139" i="10"/>
  <c r="K139" i="10"/>
  <c r="I139" i="10"/>
  <c r="H139" i="10"/>
  <c r="AI138" i="10"/>
  <c r="AD138" i="10"/>
  <c r="T138" i="10"/>
  <c r="Q138" i="10"/>
  <c r="N138" i="10"/>
  <c r="M138" i="10"/>
  <c r="L138" i="10"/>
  <c r="K138" i="10"/>
  <c r="I138" i="10"/>
  <c r="H138" i="10"/>
  <c r="AI137" i="10"/>
  <c r="AD137" i="10"/>
  <c r="T137" i="10"/>
  <c r="Q137" i="10"/>
  <c r="N137" i="10"/>
  <c r="M137" i="10"/>
  <c r="L137" i="10"/>
  <c r="K137" i="10"/>
  <c r="I137" i="10"/>
  <c r="H137" i="10"/>
  <c r="AI136" i="10"/>
  <c r="AD136" i="10"/>
  <c r="T136" i="10"/>
  <c r="Q136" i="10"/>
  <c r="N136" i="10"/>
  <c r="M136" i="10"/>
  <c r="L136" i="10"/>
  <c r="K136" i="10"/>
  <c r="I136" i="10"/>
  <c r="H136" i="10"/>
  <c r="AK135" i="1"/>
  <c r="AK135" i="11" s="1"/>
  <c r="AK136" i="1"/>
  <c r="AK136" i="11" s="1"/>
  <c r="AK137" i="1"/>
  <c r="AK137" i="11" s="1"/>
  <c r="AK138" i="1"/>
  <c r="AK138" i="11" s="1"/>
  <c r="AK139" i="1"/>
  <c r="AK139" i="11" s="1"/>
  <c r="AK140" i="1"/>
  <c r="AK140" i="11" s="1"/>
  <c r="AK141" i="1"/>
  <c r="AK141" i="11" s="1"/>
  <c r="AK142" i="1"/>
  <c r="AK142" i="11" s="1"/>
  <c r="AK143" i="1"/>
  <c r="AK143" i="11" s="1"/>
  <c r="AK144" i="1"/>
  <c r="AK144" i="11" s="1"/>
  <c r="AK145" i="1"/>
  <c r="X135" i="1"/>
  <c r="X135" i="11" s="1"/>
  <c r="X136" i="1"/>
  <c r="X136" i="11" s="1"/>
  <c r="X137" i="1"/>
  <c r="X137" i="11" s="1"/>
  <c r="X138" i="1"/>
  <c r="X138" i="11" s="1"/>
  <c r="X139" i="1"/>
  <c r="X139" i="11" s="1"/>
  <c r="X140" i="1"/>
  <c r="X140" i="11" s="1"/>
  <c r="X141" i="1"/>
  <c r="X141" i="11" s="1"/>
  <c r="X142" i="1"/>
  <c r="X142" i="11" s="1"/>
  <c r="X143" i="1"/>
  <c r="X143" i="11" s="1"/>
  <c r="X144" i="1"/>
  <c r="X144" i="11" s="1"/>
  <c r="R135" i="1"/>
  <c r="R135" i="11" s="1"/>
  <c r="R136" i="1"/>
  <c r="R136" i="11" s="1"/>
  <c r="R137" i="1"/>
  <c r="R137" i="11" s="1"/>
  <c r="R138" i="1"/>
  <c r="R138" i="11" s="1"/>
  <c r="R139" i="1"/>
  <c r="R139" i="11" s="1"/>
  <c r="R140" i="1"/>
  <c r="R140" i="11" s="1"/>
  <c r="R141" i="1"/>
  <c r="R141" i="11" s="1"/>
  <c r="R142" i="1"/>
  <c r="R142" i="11" s="1"/>
  <c r="R143" i="1"/>
  <c r="R143" i="11" s="1"/>
  <c r="R144" i="1"/>
  <c r="R144" i="11" s="1"/>
  <c r="R145" i="1"/>
  <c r="O135" i="1"/>
  <c r="O135" i="11" s="1"/>
  <c r="O136" i="1"/>
  <c r="O136" i="11" s="1"/>
  <c r="O137" i="1"/>
  <c r="O137" i="11" s="1"/>
  <c r="O138" i="1"/>
  <c r="O138" i="11" s="1"/>
  <c r="O139" i="1"/>
  <c r="O139" i="11" s="1"/>
  <c r="O140" i="1"/>
  <c r="O140" i="11" s="1"/>
  <c r="O141" i="1"/>
  <c r="O141" i="11" s="1"/>
  <c r="O142" i="1"/>
  <c r="O142" i="11" s="1"/>
  <c r="O143" i="1"/>
  <c r="O143" i="11" s="1"/>
  <c r="O144" i="1"/>
  <c r="O144" i="11" s="1"/>
  <c r="O145" i="1"/>
  <c r="J135" i="1"/>
  <c r="J135" i="11" s="1"/>
  <c r="J136" i="1"/>
  <c r="J136" i="11" s="1"/>
  <c r="J137" i="1"/>
  <c r="J137" i="11" s="1"/>
  <c r="J138" i="1"/>
  <c r="J138" i="11" s="1"/>
  <c r="J139" i="1"/>
  <c r="J139" i="11" s="1"/>
  <c r="J140" i="1"/>
  <c r="J140" i="11" s="1"/>
  <c r="J141" i="1"/>
  <c r="J141" i="11" s="1"/>
  <c r="J142" i="1"/>
  <c r="J142" i="11" s="1"/>
  <c r="J143" i="1"/>
  <c r="J143" i="11" s="1"/>
  <c r="J144" i="1"/>
  <c r="J144" i="11" s="1"/>
  <c r="J145" i="1"/>
  <c r="G145" i="1"/>
  <c r="G144" i="1"/>
  <c r="G143" i="1"/>
  <c r="G142" i="1"/>
  <c r="G141" i="1"/>
  <c r="G140" i="1"/>
  <c r="G139" i="1"/>
  <c r="G138" i="1"/>
  <c r="G137" i="1"/>
  <c r="G136" i="1"/>
  <c r="G135" i="1"/>
  <c r="G134" i="1"/>
  <c r="J147" i="10" l="1"/>
  <c r="J145" i="11"/>
  <c r="O147" i="10"/>
  <c r="O145" i="11"/>
  <c r="R147" i="10"/>
  <c r="R145" i="11"/>
  <c r="AK147" i="10"/>
  <c r="AK145" i="11"/>
  <c r="J146" i="10"/>
  <c r="J145" i="10"/>
  <c r="J144" i="10"/>
  <c r="J143" i="10"/>
  <c r="J142" i="10"/>
  <c r="J141" i="10"/>
  <c r="J140" i="10"/>
  <c r="O146" i="10"/>
  <c r="O145" i="10"/>
  <c r="O144" i="10"/>
  <c r="O143" i="10"/>
  <c r="O142" i="10"/>
  <c r="O141" i="10"/>
  <c r="O140" i="10"/>
  <c r="O139" i="10"/>
  <c r="R146" i="10"/>
  <c r="R145" i="10"/>
  <c r="R144" i="10"/>
  <c r="R143" i="10"/>
  <c r="R142" i="10"/>
  <c r="R141" i="10"/>
  <c r="R140" i="10"/>
  <c r="R139" i="10"/>
  <c r="X146" i="10"/>
  <c r="X145" i="10"/>
  <c r="X144" i="10"/>
  <c r="X143" i="10"/>
  <c r="X142" i="10"/>
  <c r="X141" i="10"/>
  <c r="X140" i="10"/>
  <c r="X139" i="10"/>
  <c r="J137" i="10"/>
  <c r="O137" i="10"/>
  <c r="R137" i="10"/>
  <c r="X137" i="10"/>
  <c r="J138" i="10"/>
  <c r="O138" i="10"/>
  <c r="R138" i="10"/>
  <c r="X138" i="10"/>
  <c r="J139" i="10"/>
  <c r="AK137" i="10"/>
  <c r="AK138" i="10"/>
  <c r="AK139" i="10"/>
  <c r="AK140" i="10"/>
  <c r="AK141" i="10"/>
  <c r="AK142" i="10"/>
  <c r="AK143" i="10"/>
  <c r="AK144" i="10"/>
  <c r="AK145" i="10"/>
  <c r="AK146" i="10"/>
  <c r="AL145" i="1"/>
  <c r="AL144" i="1"/>
  <c r="AL144" i="11" s="1"/>
  <c r="AL143" i="1"/>
  <c r="AL143" i="11" s="1"/>
  <c r="AL142" i="1"/>
  <c r="AL142" i="11" s="1"/>
  <c r="AL141" i="1"/>
  <c r="AL141" i="11" s="1"/>
  <c r="AL140" i="1"/>
  <c r="AL140" i="11" s="1"/>
  <c r="AL139" i="1"/>
  <c r="AL139" i="11" s="1"/>
  <c r="AL138" i="1"/>
  <c r="AL138" i="11" s="1"/>
  <c r="AL137" i="1"/>
  <c r="AL137" i="11" s="1"/>
  <c r="AL136" i="1"/>
  <c r="AL136" i="11" s="1"/>
  <c r="AL135" i="1"/>
  <c r="AL135" i="11" s="1"/>
  <c r="AL147" i="10" l="1"/>
  <c r="AL145" i="11"/>
  <c r="AL137" i="10"/>
  <c r="AL138" i="10"/>
  <c r="AL139" i="10"/>
  <c r="AL140" i="10"/>
  <c r="AL141" i="10"/>
  <c r="AL142" i="10"/>
  <c r="AL143" i="10"/>
  <c r="AL144" i="10"/>
  <c r="AL145" i="10"/>
  <c r="AL146" i="10"/>
  <c r="O24" i="8"/>
  <c r="AI122" i="11" l="1"/>
  <c r="Q122" i="11"/>
  <c r="I122" i="11"/>
  <c r="AI135" i="10"/>
  <c r="AD135" i="10"/>
  <c r="T135" i="10"/>
  <c r="Q135" i="10"/>
  <c r="N135" i="10"/>
  <c r="M135" i="10"/>
  <c r="L135" i="10"/>
  <c r="K135" i="10"/>
  <c r="I135" i="10"/>
  <c r="H135" i="10"/>
  <c r="AJ25" i="8"/>
  <c r="G23" i="12"/>
  <c r="W25" i="8"/>
  <c r="Q25" i="8"/>
  <c r="N25" i="8"/>
  <c r="I25" i="8"/>
  <c r="F25" i="8"/>
  <c r="AK134" i="1"/>
  <c r="AK134" i="11" s="1"/>
  <c r="X134" i="1"/>
  <c r="X134" i="11" s="1"/>
  <c r="R134" i="1"/>
  <c r="R134" i="11" s="1"/>
  <c r="O134" i="1"/>
  <c r="O134" i="11" s="1"/>
  <c r="J134" i="1"/>
  <c r="J134" i="11" s="1"/>
  <c r="AL134" i="1"/>
  <c r="AL134" i="11" s="1"/>
  <c r="N113" i="11"/>
  <c r="N114" i="11"/>
  <c r="N115" i="11"/>
  <c r="N116" i="11"/>
  <c r="N117" i="11"/>
  <c r="N118" i="11"/>
  <c r="N119" i="11"/>
  <c r="N120" i="11"/>
  <c r="H121" i="11"/>
  <c r="I121" i="11"/>
  <c r="K121" i="11"/>
  <c r="L121" i="11"/>
  <c r="M121" i="11"/>
  <c r="N121" i="11"/>
  <c r="Q121" i="11"/>
  <c r="T121" i="11"/>
  <c r="U121" i="11"/>
  <c r="AD121" i="11"/>
  <c r="AI121" i="11"/>
  <c r="Q134" i="10"/>
  <c r="H134" i="10"/>
  <c r="I134" i="10"/>
  <c r="K134" i="10"/>
  <c r="L134" i="10"/>
  <c r="M134" i="10"/>
  <c r="N134" i="10"/>
  <c r="T134" i="10"/>
  <c r="AD134" i="10"/>
  <c r="AI134" i="10"/>
  <c r="X24" i="8"/>
  <c r="J24" i="8"/>
  <c r="G24" i="8"/>
  <c r="B24" i="8"/>
  <c r="AK133" i="1"/>
  <c r="AK133" i="11" s="1"/>
  <c r="J136" i="10" l="1"/>
  <c r="O136" i="10"/>
  <c r="R136" i="10"/>
  <c r="X136" i="10"/>
  <c r="G24" i="9"/>
  <c r="J24" i="9"/>
  <c r="AJ24" i="8"/>
  <c r="D23" i="12"/>
  <c r="C23" i="12"/>
  <c r="F23" i="12"/>
  <c r="E23" i="12"/>
  <c r="AL136" i="10"/>
  <c r="AK136" i="10"/>
  <c r="AK135" i="10"/>
  <c r="AK25" i="8"/>
  <c r="B23" i="12"/>
  <c r="W24" i="8"/>
  <c r="W24" i="9" s="1"/>
  <c r="X133" i="1"/>
  <c r="X133" i="11" s="1"/>
  <c r="R133" i="1"/>
  <c r="R133" i="11" s="1"/>
  <c r="R132" i="1"/>
  <c r="R132" i="11" s="1"/>
  <c r="O133" i="1"/>
  <c r="O133" i="11" s="1"/>
  <c r="J133" i="1"/>
  <c r="J133" i="11" s="1"/>
  <c r="G133" i="1"/>
  <c r="J135" i="10" l="1"/>
  <c r="O135" i="10"/>
  <c r="R135" i="10"/>
  <c r="X135" i="10"/>
  <c r="H23" i="12"/>
  <c r="AL133" i="1"/>
  <c r="R134" i="10"/>
  <c r="AI98" i="11"/>
  <c r="AI99" i="11"/>
  <c r="AI100" i="11"/>
  <c r="AI101" i="11"/>
  <c r="AI102" i="11"/>
  <c r="AI103" i="11"/>
  <c r="AI104" i="11"/>
  <c r="AI105" i="11"/>
  <c r="AI106" i="11"/>
  <c r="AI107" i="11"/>
  <c r="AI108" i="11"/>
  <c r="AI109" i="11"/>
  <c r="AI110" i="11"/>
  <c r="AJ110" i="11"/>
  <c r="AI111" i="11"/>
  <c r="AJ111" i="11"/>
  <c r="AI112" i="11"/>
  <c r="AJ112" i="11"/>
  <c r="AI113" i="11"/>
  <c r="AJ113" i="11"/>
  <c r="AI114" i="11"/>
  <c r="AJ114" i="11"/>
  <c r="AI115" i="11"/>
  <c r="AI116" i="11"/>
  <c r="AI117" i="11"/>
  <c r="AI118" i="11"/>
  <c r="AI119" i="11"/>
  <c r="AI120" i="11"/>
  <c r="AE108" i="11"/>
  <c r="AE109" i="11"/>
  <c r="AE110" i="11"/>
  <c r="AE111" i="11"/>
  <c r="AE112" i="11"/>
  <c r="AE113" i="11"/>
  <c r="AE114" i="11"/>
  <c r="AE115" i="11"/>
  <c r="AC110" i="11"/>
  <c r="AC111" i="11"/>
  <c r="AC112" i="11"/>
  <c r="AC113" i="11"/>
  <c r="AC114" i="11"/>
  <c r="AC115" i="11"/>
  <c r="AD118" i="11"/>
  <c r="AD119" i="11"/>
  <c r="AD120" i="11"/>
  <c r="S103" i="11"/>
  <c r="S104" i="11"/>
  <c r="S105" i="11"/>
  <c r="H118" i="11"/>
  <c r="I118" i="11"/>
  <c r="K118" i="11"/>
  <c r="L118" i="11"/>
  <c r="M118" i="11"/>
  <c r="Q118" i="11"/>
  <c r="T118" i="11"/>
  <c r="U118" i="11"/>
  <c r="H119" i="11"/>
  <c r="I119" i="11"/>
  <c r="K119" i="11"/>
  <c r="L119" i="11"/>
  <c r="M119" i="11"/>
  <c r="Q119" i="11"/>
  <c r="T119" i="11"/>
  <c r="U119" i="11"/>
  <c r="H120" i="11"/>
  <c r="I120" i="11"/>
  <c r="K120" i="11"/>
  <c r="L120" i="11"/>
  <c r="M120" i="11"/>
  <c r="Q120" i="11"/>
  <c r="T120" i="11"/>
  <c r="U120" i="11"/>
  <c r="P112" i="10"/>
  <c r="Q112" i="10"/>
  <c r="P113" i="10"/>
  <c r="Q113" i="10"/>
  <c r="P114" i="10"/>
  <c r="Q114" i="10"/>
  <c r="P115" i="10"/>
  <c r="Q115" i="10"/>
  <c r="P116" i="10"/>
  <c r="Q116" i="10"/>
  <c r="P117" i="10"/>
  <c r="Q117" i="10"/>
  <c r="P118" i="10"/>
  <c r="Q118" i="10"/>
  <c r="P119" i="10"/>
  <c r="Q119" i="10"/>
  <c r="P120" i="10"/>
  <c r="Q120" i="10"/>
  <c r="P121" i="10"/>
  <c r="Q121" i="10"/>
  <c r="P122" i="10"/>
  <c r="Q122" i="10"/>
  <c r="P123" i="10"/>
  <c r="Q123" i="10"/>
  <c r="P124" i="10"/>
  <c r="Q124" i="10"/>
  <c r="P125" i="10"/>
  <c r="Q125" i="10"/>
  <c r="P126" i="10"/>
  <c r="Q126" i="10"/>
  <c r="P127" i="10"/>
  <c r="Q127" i="10"/>
  <c r="Q128" i="10"/>
  <c r="Q129" i="10"/>
  <c r="Q130" i="10"/>
  <c r="Q131" i="10"/>
  <c r="Q132" i="10"/>
  <c r="Q133" i="10"/>
  <c r="I133" i="10"/>
  <c r="K133" i="10"/>
  <c r="L133" i="10"/>
  <c r="M133" i="10"/>
  <c r="N133" i="10"/>
  <c r="T133" i="10"/>
  <c r="AD133" i="10"/>
  <c r="AI133" i="10"/>
  <c r="H131" i="10"/>
  <c r="I131" i="10"/>
  <c r="K131" i="10"/>
  <c r="L131" i="10"/>
  <c r="M131" i="10"/>
  <c r="N131" i="10"/>
  <c r="T131" i="10"/>
  <c r="AD131" i="10"/>
  <c r="AI131" i="10"/>
  <c r="I132" i="10"/>
  <c r="K132" i="10"/>
  <c r="L132" i="10"/>
  <c r="M132" i="10"/>
  <c r="N132" i="10"/>
  <c r="T132" i="10"/>
  <c r="AD132" i="10"/>
  <c r="AI132" i="10"/>
  <c r="AK130" i="1"/>
  <c r="AK130" i="11" s="1"/>
  <c r="AK131" i="1"/>
  <c r="AK131" i="11" s="1"/>
  <c r="AK132" i="1"/>
  <c r="AK132" i="11" s="1"/>
  <c r="X132" i="1"/>
  <c r="X131" i="1"/>
  <c r="X131" i="11" s="1"/>
  <c r="X130" i="1"/>
  <c r="X130" i="11" s="1"/>
  <c r="R131" i="1"/>
  <c r="R131" i="11" s="1"/>
  <c r="R130" i="1"/>
  <c r="R130" i="11" s="1"/>
  <c r="O132" i="1"/>
  <c r="O131" i="1"/>
  <c r="O131" i="11" s="1"/>
  <c r="O130" i="1"/>
  <c r="O130" i="11" s="1"/>
  <c r="J132" i="1"/>
  <c r="J131" i="1"/>
  <c r="J131" i="11" s="1"/>
  <c r="J130" i="1"/>
  <c r="J130" i="11" s="1"/>
  <c r="J129" i="1"/>
  <c r="J129" i="11" s="1"/>
  <c r="G132" i="1"/>
  <c r="AL132" i="1" s="1"/>
  <c r="AL132" i="11" s="1"/>
  <c r="G131" i="1"/>
  <c r="AL131" i="1" s="1"/>
  <c r="AL131" i="11" s="1"/>
  <c r="G130" i="1"/>
  <c r="AL130" i="1" s="1"/>
  <c r="AL130" i="11" s="1"/>
  <c r="J134" i="10" l="1"/>
  <c r="J132" i="11"/>
  <c r="O134" i="10"/>
  <c r="O132" i="11"/>
  <c r="X134" i="10"/>
  <c r="X132" i="11"/>
  <c r="AK134" i="10"/>
  <c r="AK132" i="10"/>
  <c r="AL135" i="10"/>
  <c r="AL133" i="11"/>
  <c r="H23" i="14"/>
  <c r="C23" i="14"/>
  <c r="D23" i="14"/>
  <c r="E23" i="14"/>
  <c r="F23" i="14"/>
  <c r="G23" i="14"/>
  <c r="B23" i="14"/>
  <c r="AL134" i="10"/>
  <c r="X132" i="10"/>
  <c r="R132" i="10"/>
  <c r="O132" i="10"/>
  <c r="J132" i="10"/>
  <c r="J131" i="10"/>
  <c r="AL132" i="10"/>
  <c r="AL133" i="10"/>
  <c r="AK133" i="10"/>
  <c r="X133" i="10"/>
  <c r="R133" i="10"/>
  <c r="O133" i="10"/>
  <c r="J133" i="10"/>
  <c r="Q111" i="11"/>
  <c r="Q112" i="11"/>
  <c r="Q113" i="11"/>
  <c r="Q114" i="11"/>
  <c r="Q115" i="11"/>
  <c r="Q116" i="11"/>
  <c r="Q117" i="11"/>
  <c r="AA122" i="10"/>
  <c r="AA123" i="10"/>
  <c r="AA124" i="10"/>
  <c r="H117" i="11" l="1"/>
  <c r="I117" i="11"/>
  <c r="K117" i="11"/>
  <c r="L117" i="11"/>
  <c r="M117" i="11"/>
  <c r="T117" i="11"/>
  <c r="U117" i="11"/>
  <c r="H130" i="10"/>
  <c r="I130" i="10"/>
  <c r="K130" i="10"/>
  <c r="L130" i="10"/>
  <c r="M130" i="10"/>
  <c r="N130" i="10"/>
  <c r="T130" i="10"/>
  <c r="AD130" i="10"/>
  <c r="AI130" i="10"/>
  <c r="AK129" i="1"/>
  <c r="AK129" i="11" s="1"/>
  <c r="X129" i="1"/>
  <c r="X129" i="11" s="1"/>
  <c r="R129" i="1"/>
  <c r="R129" i="11" s="1"/>
  <c r="O129" i="1"/>
  <c r="O129" i="11" s="1"/>
  <c r="G129" i="1"/>
  <c r="AL129" i="1" s="1"/>
  <c r="H116" i="11"/>
  <c r="I116" i="11"/>
  <c r="K116" i="11"/>
  <c r="L116" i="11"/>
  <c r="M116" i="11"/>
  <c r="T116" i="11"/>
  <c r="U116" i="11"/>
  <c r="H129" i="10"/>
  <c r="I129" i="10"/>
  <c r="K129" i="10"/>
  <c r="L129" i="10"/>
  <c r="M129" i="10"/>
  <c r="N129" i="10"/>
  <c r="T129" i="10"/>
  <c r="AD129" i="10"/>
  <c r="AI129" i="10"/>
  <c r="AK128" i="1"/>
  <c r="AK128" i="11" s="1"/>
  <c r="X128" i="1"/>
  <c r="X128" i="11" s="1"/>
  <c r="R128" i="1"/>
  <c r="R128" i="11" s="1"/>
  <c r="O128" i="1"/>
  <c r="O128" i="11" s="1"/>
  <c r="J128" i="1"/>
  <c r="J128" i="11" s="1"/>
  <c r="G128" i="1"/>
  <c r="AL128" i="1" s="1"/>
  <c r="AL128" i="11" s="1"/>
  <c r="H115" i="11"/>
  <c r="I115" i="11"/>
  <c r="K115" i="11"/>
  <c r="L115" i="11"/>
  <c r="M115" i="11"/>
  <c r="P115" i="11"/>
  <c r="T115" i="11"/>
  <c r="U115" i="11"/>
  <c r="AF115" i="11"/>
  <c r="H128" i="10"/>
  <c r="I128" i="10"/>
  <c r="K128" i="10"/>
  <c r="L128" i="10"/>
  <c r="M128" i="10"/>
  <c r="N128" i="10"/>
  <c r="T128" i="10"/>
  <c r="W128" i="10"/>
  <c r="AC128" i="10"/>
  <c r="AD128" i="10"/>
  <c r="AE128" i="10"/>
  <c r="AF128" i="10"/>
  <c r="AI128" i="10"/>
  <c r="AK127" i="1"/>
  <c r="AK127" i="11" s="1"/>
  <c r="X127" i="1"/>
  <c r="X127" i="11" s="1"/>
  <c r="R127" i="1"/>
  <c r="R127" i="11" s="1"/>
  <c r="O127" i="1"/>
  <c r="O127" i="11" s="1"/>
  <c r="J127" i="1"/>
  <c r="J127" i="11" s="1"/>
  <c r="G127" i="1"/>
  <c r="AL127" i="1" s="1"/>
  <c r="AL127" i="11" s="1"/>
  <c r="AL131" i="10" l="1"/>
  <c r="AL129" i="11"/>
  <c r="AK131" i="10"/>
  <c r="O131" i="10"/>
  <c r="R131" i="10"/>
  <c r="X131" i="10"/>
  <c r="AK130" i="10"/>
  <c r="X130" i="10"/>
  <c r="R130" i="10"/>
  <c r="O130" i="10"/>
  <c r="J130" i="10"/>
  <c r="AL130" i="10"/>
  <c r="AL129" i="10"/>
  <c r="AK129" i="10"/>
  <c r="X129" i="10"/>
  <c r="R129" i="10"/>
  <c r="O129" i="10"/>
  <c r="J129" i="10"/>
  <c r="C122" i="10" l="1"/>
  <c r="D122" i="10"/>
  <c r="H122" i="10"/>
  <c r="I122" i="10"/>
  <c r="K122" i="10"/>
  <c r="L122" i="10"/>
  <c r="M122" i="10"/>
  <c r="N122" i="10"/>
  <c r="T122" i="10"/>
  <c r="U122" i="10"/>
  <c r="W122" i="10"/>
  <c r="Z122" i="10"/>
  <c r="AC122" i="10"/>
  <c r="AD122" i="10"/>
  <c r="AE122" i="10"/>
  <c r="AF122" i="10"/>
  <c r="AI122" i="10"/>
  <c r="AK101" i="1" l="1"/>
  <c r="AK102" i="1"/>
  <c r="AK103" i="1"/>
  <c r="AK104" i="1"/>
  <c r="AK105" i="1"/>
  <c r="AK106" i="1"/>
  <c r="AK107" i="1"/>
  <c r="AK108" i="1"/>
  <c r="AK109" i="1"/>
  <c r="AK110" i="1"/>
  <c r="AK111" i="1"/>
  <c r="AK112" i="1"/>
  <c r="AK113" i="1"/>
  <c r="AK114" i="1"/>
  <c r="AK115" i="1"/>
  <c r="AK115" i="11" s="1"/>
  <c r="AK116" i="1"/>
  <c r="AK116" i="11" s="1"/>
  <c r="AK117" i="1"/>
  <c r="AK117" i="11" s="1"/>
  <c r="AK118" i="1"/>
  <c r="AK118" i="11" s="1"/>
  <c r="AK119" i="1"/>
  <c r="AK119" i="11" s="1"/>
  <c r="AK120" i="1"/>
  <c r="AK120" i="11" s="1"/>
  <c r="AK121" i="1"/>
  <c r="AK121" i="11" s="1"/>
  <c r="AK122" i="1"/>
  <c r="AK123" i="1"/>
  <c r="AK123" i="11" s="1"/>
  <c r="AK124" i="1"/>
  <c r="AK124" i="11" s="1"/>
  <c r="AK125" i="1"/>
  <c r="AK125" i="11" s="1"/>
  <c r="AK126" i="1"/>
  <c r="AK126" i="11" s="1"/>
  <c r="AK100" i="1"/>
  <c r="AK99" i="1"/>
  <c r="AK98" i="1"/>
  <c r="AK97" i="1"/>
  <c r="AK128" i="10" l="1"/>
  <c r="AK122" i="10"/>
  <c r="AK122" i="11"/>
  <c r="C111" i="11"/>
  <c r="D111" i="11"/>
  <c r="H111" i="11"/>
  <c r="I111" i="11"/>
  <c r="K111" i="11"/>
  <c r="L111" i="11"/>
  <c r="M111" i="11"/>
  <c r="P111" i="11"/>
  <c r="T111" i="11"/>
  <c r="U111" i="11"/>
  <c r="Z111" i="11"/>
  <c r="AF111" i="11"/>
  <c r="AK111" i="11"/>
  <c r="C112" i="11"/>
  <c r="H112" i="11"/>
  <c r="I112" i="11"/>
  <c r="K112" i="11"/>
  <c r="L112" i="11"/>
  <c r="M112" i="11"/>
  <c r="P112" i="11"/>
  <c r="T112" i="11"/>
  <c r="U112" i="11"/>
  <c r="Z112" i="11"/>
  <c r="AF112" i="11"/>
  <c r="AK112" i="11"/>
  <c r="C113" i="11"/>
  <c r="H113" i="11"/>
  <c r="I113" i="11"/>
  <c r="K113" i="11"/>
  <c r="L113" i="11"/>
  <c r="M113" i="11"/>
  <c r="P113" i="11"/>
  <c r="T113" i="11"/>
  <c r="U113" i="11"/>
  <c r="AF113" i="11"/>
  <c r="AK113" i="11"/>
  <c r="H114" i="11"/>
  <c r="I114" i="11"/>
  <c r="K114" i="11"/>
  <c r="L114" i="11"/>
  <c r="M114" i="11"/>
  <c r="P114" i="11"/>
  <c r="T114" i="11"/>
  <c r="U114" i="11"/>
  <c r="AF114" i="11"/>
  <c r="AK114" i="11"/>
  <c r="C110" i="11"/>
  <c r="AK124" i="10"/>
  <c r="AK125" i="10"/>
  <c r="AK126" i="10"/>
  <c r="AK127" i="10"/>
  <c r="AI124" i="10"/>
  <c r="AI125" i="10"/>
  <c r="AI126" i="10"/>
  <c r="AI127" i="10"/>
  <c r="C123" i="10"/>
  <c r="D123" i="10"/>
  <c r="H123" i="10"/>
  <c r="I123" i="10"/>
  <c r="K123" i="10"/>
  <c r="L123" i="10"/>
  <c r="M123" i="10"/>
  <c r="N123" i="10"/>
  <c r="T123" i="10"/>
  <c r="U123" i="10"/>
  <c r="W123" i="10"/>
  <c r="Z123" i="10"/>
  <c r="AC123" i="10"/>
  <c r="AD123" i="10"/>
  <c r="AE123" i="10"/>
  <c r="AF123" i="10"/>
  <c r="C124" i="10"/>
  <c r="D124" i="10"/>
  <c r="H124" i="10"/>
  <c r="I124" i="10"/>
  <c r="K124" i="10"/>
  <c r="L124" i="10"/>
  <c r="M124" i="10"/>
  <c r="N124" i="10"/>
  <c r="T124" i="10"/>
  <c r="W124" i="10"/>
  <c r="Z124" i="10"/>
  <c r="AC124" i="10"/>
  <c r="AD124" i="10"/>
  <c r="AE124" i="10"/>
  <c r="AF124" i="10"/>
  <c r="C125" i="10"/>
  <c r="H125" i="10"/>
  <c r="I125" i="10"/>
  <c r="K125" i="10"/>
  <c r="L125" i="10"/>
  <c r="M125" i="10"/>
  <c r="N125" i="10"/>
  <c r="T125" i="10"/>
  <c r="W125" i="10"/>
  <c r="Z125" i="10"/>
  <c r="AC125" i="10"/>
  <c r="AD125" i="10"/>
  <c r="AE125" i="10"/>
  <c r="AF125" i="10"/>
  <c r="C126" i="10"/>
  <c r="H126" i="10"/>
  <c r="I126" i="10"/>
  <c r="K126" i="10"/>
  <c r="L126" i="10"/>
  <c r="M126" i="10"/>
  <c r="N126" i="10"/>
  <c r="T126" i="10"/>
  <c r="W126" i="10"/>
  <c r="AC126" i="10"/>
  <c r="AD126" i="10"/>
  <c r="AE126" i="10"/>
  <c r="AF126" i="10"/>
  <c r="H127" i="10"/>
  <c r="I127" i="10"/>
  <c r="K127" i="10"/>
  <c r="L127" i="10"/>
  <c r="M127" i="10"/>
  <c r="N127" i="10"/>
  <c r="T127" i="10"/>
  <c r="W127" i="10"/>
  <c r="AC127" i="10"/>
  <c r="AD127" i="10"/>
  <c r="AE127" i="10"/>
  <c r="AF127" i="10"/>
  <c r="X126" i="1"/>
  <c r="X125" i="1"/>
  <c r="X125" i="11" s="1"/>
  <c r="X124" i="1"/>
  <c r="X124" i="11" s="1"/>
  <c r="X123" i="1"/>
  <c r="X123" i="11" s="1"/>
  <c r="R126" i="1"/>
  <c r="R125" i="1"/>
  <c r="R125" i="11" s="1"/>
  <c r="R124" i="1"/>
  <c r="R124" i="11" s="1"/>
  <c r="R123" i="1"/>
  <c r="R123" i="11" s="1"/>
  <c r="O126" i="1"/>
  <c r="O125" i="1"/>
  <c r="O125" i="11" s="1"/>
  <c r="O124" i="1"/>
  <c r="O124" i="11" s="1"/>
  <c r="O123" i="1"/>
  <c r="O123" i="11" s="1"/>
  <c r="J123" i="1"/>
  <c r="J123" i="11" s="1"/>
  <c r="J124" i="1"/>
  <c r="J124" i="11" s="1"/>
  <c r="J125" i="1"/>
  <c r="J125" i="11" s="1"/>
  <c r="J126" i="1"/>
  <c r="G122" i="1"/>
  <c r="G123" i="1"/>
  <c r="G124" i="1"/>
  <c r="G125" i="1"/>
  <c r="G126" i="1"/>
  <c r="AL125" i="1" l="1"/>
  <c r="AL125" i="11" s="1"/>
  <c r="AL124" i="1"/>
  <c r="AL124" i="11" s="1"/>
  <c r="AL123" i="1"/>
  <c r="AL123" i="11" s="1"/>
  <c r="J128" i="10"/>
  <c r="J126" i="11"/>
  <c r="O128" i="10"/>
  <c r="O126" i="11"/>
  <c r="R128" i="10"/>
  <c r="R126" i="11"/>
  <c r="X128" i="10"/>
  <c r="X126" i="11"/>
  <c r="AL126" i="1"/>
  <c r="X127" i="10"/>
  <c r="R127" i="10"/>
  <c r="O127" i="10"/>
  <c r="J127" i="10"/>
  <c r="X126" i="10"/>
  <c r="R126" i="10"/>
  <c r="O126" i="10"/>
  <c r="J126" i="10"/>
  <c r="G126" i="10"/>
  <c r="X125" i="10"/>
  <c r="R125" i="10"/>
  <c r="O125" i="10"/>
  <c r="J125" i="10"/>
  <c r="G125" i="10"/>
  <c r="G124" i="10"/>
  <c r="AL127" i="10"/>
  <c r="AL126" i="10"/>
  <c r="AL125" i="10"/>
  <c r="B9" i="14"/>
  <c r="B9" i="13"/>
  <c r="B9" i="12"/>
  <c r="A1" i="12"/>
  <c r="AL128" i="10" l="1"/>
  <c r="AL126" i="11"/>
  <c r="AG81" i="11"/>
  <c r="W76" i="11"/>
  <c r="W77" i="11"/>
  <c r="W78" i="11"/>
  <c r="U107" i="11"/>
  <c r="U108" i="11"/>
  <c r="U109" i="11"/>
  <c r="U110" i="11"/>
  <c r="T96" i="11"/>
  <c r="T98" i="11"/>
  <c r="T99" i="11"/>
  <c r="T100" i="11"/>
  <c r="T101" i="11"/>
  <c r="T102" i="11"/>
  <c r="T103" i="11"/>
  <c r="T104" i="11"/>
  <c r="T105" i="11"/>
  <c r="T106" i="11"/>
  <c r="T107" i="11"/>
  <c r="T108" i="11"/>
  <c r="T109" i="11"/>
  <c r="T110" i="11"/>
  <c r="D110" i="11"/>
  <c r="H110" i="11"/>
  <c r="I110" i="11"/>
  <c r="K110" i="11"/>
  <c r="L110" i="11"/>
  <c r="M110" i="11"/>
  <c r="P110" i="11"/>
  <c r="Z110" i="11"/>
  <c r="AF110" i="11"/>
  <c r="AE27" i="11"/>
  <c r="AE28" i="11"/>
  <c r="AE29" i="11"/>
  <c r="AE30" i="11"/>
  <c r="AE31" i="11"/>
  <c r="AE32" i="11"/>
  <c r="AE33" i="11"/>
  <c r="AE34" i="11"/>
  <c r="AE35" i="11"/>
  <c r="AE36" i="11"/>
  <c r="AE37" i="11"/>
  <c r="AE38" i="11"/>
  <c r="AE39" i="11"/>
  <c r="AE40" i="11"/>
  <c r="AE41" i="11"/>
  <c r="AE42" i="11"/>
  <c r="AE43" i="11"/>
  <c r="AE44" i="11"/>
  <c r="AE45" i="11"/>
  <c r="AE46" i="11"/>
  <c r="AE47" i="11"/>
  <c r="AE48" i="11"/>
  <c r="AE49" i="11"/>
  <c r="AE50" i="11"/>
  <c r="AE51" i="11"/>
  <c r="AE52" i="11"/>
  <c r="AE53" i="11"/>
  <c r="AE54" i="11"/>
  <c r="AE55" i="11"/>
  <c r="AE56" i="11"/>
  <c r="AE57" i="11"/>
  <c r="AE58" i="11"/>
  <c r="AE59" i="11"/>
  <c r="AE60" i="11"/>
  <c r="AE61" i="11"/>
  <c r="AE62" i="11"/>
  <c r="AE63" i="11"/>
  <c r="AE64" i="11"/>
  <c r="AE65" i="11"/>
  <c r="AE66" i="11"/>
  <c r="AE67" i="11"/>
  <c r="AE68" i="11"/>
  <c r="AE69" i="11"/>
  <c r="AE70" i="11"/>
  <c r="AE71" i="11"/>
  <c r="AE72" i="11"/>
  <c r="AE73" i="11"/>
  <c r="AE26" i="11"/>
  <c r="AF108" i="11"/>
  <c r="AF109" i="11"/>
  <c r="Z98" i="11"/>
  <c r="AC98" i="11"/>
  <c r="Z99" i="11"/>
  <c r="AC99" i="11"/>
  <c r="Z100" i="11"/>
  <c r="AC100" i="11"/>
  <c r="Z101" i="11"/>
  <c r="AC101" i="11"/>
  <c r="Z102" i="11"/>
  <c r="AC102" i="11"/>
  <c r="Z103" i="11"/>
  <c r="AC103" i="11"/>
  <c r="Z104" i="11"/>
  <c r="AC104" i="11"/>
  <c r="Z105" i="11"/>
  <c r="AC105" i="11"/>
  <c r="Z106" i="11"/>
  <c r="AC106" i="11"/>
  <c r="Z107" i="11"/>
  <c r="AC107" i="11"/>
  <c r="Z108" i="11"/>
  <c r="AC108" i="11"/>
  <c r="Z109" i="11"/>
  <c r="AC109" i="11"/>
  <c r="C103" i="11"/>
  <c r="D103" i="11"/>
  <c r="H103" i="11"/>
  <c r="I103" i="11"/>
  <c r="K103" i="11"/>
  <c r="L103" i="11"/>
  <c r="M103" i="11"/>
  <c r="P103" i="11"/>
  <c r="V103" i="11"/>
  <c r="C104" i="11"/>
  <c r="D104" i="11"/>
  <c r="H104" i="11"/>
  <c r="I104" i="11"/>
  <c r="K104" i="11"/>
  <c r="L104" i="11"/>
  <c r="M104" i="11"/>
  <c r="P104" i="11"/>
  <c r="V104" i="11"/>
  <c r="C105" i="11"/>
  <c r="D105" i="11"/>
  <c r="H105" i="11"/>
  <c r="I105" i="11"/>
  <c r="K105" i="11"/>
  <c r="L105" i="11"/>
  <c r="M105" i="11"/>
  <c r="P105" i="11"/>
  <c r="V105" i="11"/>
  <c r="C106" i="11"/>
  <c r="D106" i="11"/>
  <c r="H106" i="11"/>
  <c r="I106" i="11"/>
  <c r="K106" i="11"/>
  <c r="L106" i="11"/>
  <c r="M106" i="11"/>
  <c r="P106" i="11"/>
  <c r="C107" i="11"/>
  <c r="D107" i="11"/>
  <c r="H107" i="11"/>
  <c r="I107" i="11"/>
  <c r="K107" i="11"/>
  <c r="L107" i="11"/>
  <c r="M107" i="11"/>
  <c r="P107" i="11"/>
  <c r="C108" i="11"/>
  <c r="D108" i="11"/>
  <c r="H108" i="11"/>
  <c r="I108" i="11"/>
  <c r="K108" i="11"/>
  <c r="L108" i="11"/>
  <c r="M108" i="11"/>
  <c r="P108" i="11"/>
  <c r="C109" i="11"/>
  <c r="D109" i="11"/>
  <c r="H109" i="11"/>
  <c r="I109" i="11"/>
  <c r="K109" i="11"/>
  <c r="L109" i="11"/>
  <c r="M109" i="11"/>
  <c r="P109" i="11"/>
  <c r="AI87" i="11"/>
  <c r="AI88" i="11"/>
  <c r="AI89" i="11"/>
  <c r="AI90" i="11"/>
  <c r="AI91" i="11"/>
  <c r="AI92" i="11"/>
  <c r="AI93" i="11"/>
  <c r="AI94" i="11"/>
  <c r="AI95" i="11"/>
  <c r="AI96" i="11"/>
  <c r="AI97" i="11"/>
  <c r="AI86" i="11"/>
  <c r="N115" i="10" l="1"/>
  <c r="N116" i="10"/>
  <c r="N117" i="10"/>
  <c r="N118" i="10"/>
  <c r="N119" i="10"/>
  <c r="N120" i="10"/>
  <c r="N121" i="10"/>
  <c r="AD119" i="10"/>
  <c r="AD120" i="10"/>
  <c r="AD121" i="10"/>
  <c r="AA117" i="10"/>
  <c r="Y111" i="10"/>
  <c r="Y112" i="10"/>
  <c r="Y113" i="10"/>
  <c r="Y114" i="10"/>
  <c r="Y115" i="10"/>
  <c r="Y116" i="10"/>
  <c r="Y117" i="10"/>
  <c r="Y110" i="10"/>
  <c r="W118" i="10"/>
  <c r="W119" i="10"/>
  <c r="W120" i="10"/>
  <c r="W121" i="10"/>
  <c r="AI100" i="10"/>
  <c r="AI101" i="10"/>
  <c r="AI102" i="10"/>
  <c r="AI103" i="10"/>
  <c r="AI104" i="10"/>
  <c r="AI105" i="10"/>
  <c r="AI106" i="10"/>
  <c r="AI107" i="10"/>
  <c r="AI108" i="10"/>
  <c r="AI109" i="10"/>
  <c r="AI110" i="10"/>
  <c r="AI111" i="10"/>
  <c r="AI112" i="10"/>
  <c r="AI113" i="10"/>
  <c r="AI114" i="10"/>
  <c r="AI115" i="10"/>
  <c r="AI116" i="10"/>
  <c r="AI117" i="10"/>
  <c r="AI118" i="10"/>
  <c r="AI119" i="10"/>
  <c r="AI120" i="10"/>
  <c r="AI121" i="10"/>
  <c r="AI123" i="10"/>
  <c r="AI99" i="10"/>
  <c r="C115" i="10"/>
  <c r="D115" i="10"/>
  <c r="H115" i="10"/>
  <c r="I115" i="10"/>
  <c r="K115" i="10"/>
  <c r="L115" i="10"/>
  <c r="M115" i="10"/>
  <c r="S115" i="10"/>
  <c r="T115" i="10"/>
  <c r="U115" i="10"/>
  <c r="V115" i="10"/>
  <c r="Z115" i="10"/>
  <c r="AC115" i="10"/>
  <c r="AE115" i="10"/>
  <c r="AF115" i="10"/>
  <c r="C116" i="10"/>
  <c r="D116" i="10"/>
  <c r="H116" i="10"/>
  <c r="I116" i="10"/>
  <c r="K116" i="10"/>
  <c r="L116" i="10"/>
  <c r="M116" i="10"/>
  <c r="S116" i="10"/>
  <c r="T116" i="10"/>
  <c r="U116" i="10"/>
  <c r="V116" i="10"/>
  <c r="Z116" i="10"/>
  <c r="AC116" i="10"/>
  <c r="AE116" i="10"/>
  <c r="AF116" i="10"/>
  <c r="C117" i="10"/>
  <c r="D117" i="10"/>
  <c r="H117" i="10"/>
  <c r="I117" i="10"/>
  <c r="K117" i="10"/>
  <c r="L117" i="10"/>
  <c r="M117" i="10"/>
  <c r="S117" i="10"/>
  <c r="T117" i="10"/>
  <c r="U117" i="10"/>
  <c r="V117" i="10"/>
  <c r="Z117" i="10"/>
  <c r="AC117" i="10"/>
  <c r="AE117" i="10"/>
  <c r="AF117" i="10"/>
  <c r="C118" i="10"/>
  <c r="D118" i="10"/>
  <c r="H118" i="10"/>
  <c r="I118" i="10"/>
  <c r="K118" i="10"/>
  <c r="L118" i="10"/>
  <c r="M118" i="10"/>
  <c r="T118" i="10"/>
  <c r="U118" i="10"/>
  <c r="Z118" i="10"/>
  <c r="AC118" i="10"/>
  <c r="AF118" i="10"/>
  <c r="C119" i="10"/>
  <c r="D119" i="10"/>
  <c r="H119" i="10"/>
  <c r="I119" i="10"/>
  <c r="K119" i="10"/>
  <c r="L119" i="10"/>
  <c r="M119" i="10"/>
  <c r="T119" i="10"/>
  <c r="U119" i="10"/>
  <c r="Z119" i="10"/>
  <c r="AC119" i="10"/>
  <c r="AF119" i="10"/>
  <c r="C120" i="10"/>
  <c r="D120" i="10"/>
  <c r="H120" i="10"/>
  <c r="I120" i="10"/>
  <c r="K120" i="10"/>
  <c r="L120" i="10"/>
  <c r="M120" i="10"/>
  <c r="T120" i="10"/>
  <c r="U120" i="10"/>
  <c r="Z120" i="10"/>
  <c r="AC120" i="10"/>
  <c r="AF120" i="10"/>
  <c r="C121" i="10"/>
  <c r="D121" i="10"/>
  <c r="H121" i="10"/>
  <c r="I121" i="10"/>
  <c r="K121" i="10"/>
  <c r="L121" i="10"/>
  <c r="M121" i="10"/>
  <c r="T121" i="10"/>
  <c r="U121" i="10"/>
  <c r="Z121" i="10"/>
  <c r="AC121" i="10"/>
  <c r="AE121" i="10"/>
  <c r="AF121" i="10"/>
  <c r="F24" i="8"/>
  <c r="G23" i="8"/>
  <c r="J23" i="8"/>
  <c r="O23" i="8"/>
  <c r="R23" i="8"/>
  <c r="X23" i="8"/>
  <c r="AE23" i="9"/>
  <c r="B23" i="8"/>
  <c r="R122" i="1"/>
  <c r="R122" i="11" s="1"/>
  <c r="O122" i="1"/>
  <c r="O122" i="11" s="1"/>
  <c r="J122" i="1"/>
  <c r="X122" i="1"/>
  <c r="X122" i="11" s="1"/>
  <c r="X115" i="1"/>
  <c r="X115" i="11" s="1"/>
  <c r="X116" i="1"/>
  <c r="X116" i="11" s="1"/>
  <c r="X117" i="1"/>
  <c r="X117" i="11" s="1"/>
  <c r="X118" i="1"/>
  <c r="X118" i="11" s="1"/>
  <c r="X119" i="1"/>
  <c r="X119" i="11" s="1"/>
  <c r="X120" i="1"/>
  <c r="X120" i="11" s="1"/>
  <c r="X121" i="1"/>
  <c r="X121" i="11" s="1"/>
  <c r="R115" i="1"/>
  <c r="R115" i="11" s="1"/>
  <c r="R116" i="1"/>
  <c r="R116" i="11" s="1"/>
  <c r="R117" i="1"/>
  <c r="R117" i="11" s="1"/>
  <c r="R118" i="1"/>
  <c r="R118" i="11" s="1"/>
  <c r="R119" i="1"/>
  <c r="R119" i="11" s="1"/>
  <c r="R120" i="1"/>
  <c r="R120" i="11" s="1"/>
  <c r="R121" i="1"/>
  <c r="R121" i="11" s="1"/>
  <c r="O115" i="1"/>
  <c r="O115" i="11" s="1"/>
  <c r="O116" i="1"/>
  <c r="O116" i="11" s="1"/>
  <c r="O117" i="1"/>
  <c r="O117" i="11" s="1"/>
  <c r="O118" i="1"/>
  <c r="O118" i="11" s="1"/>
  <c r="O119" i="1"/>
  <c r="O119" i="11" s="1"/>
  <c r="O120" i="1"/>
  <c r="O120" i="11" s="1"/>
  <c r="O121" i="1"/>
  <c r="O121" i="11" s="1"/>
  <c r="G115" i="1"/>
  <c r="G116" i="1"/>
  <c r="G117" i="1"/>
  <c r="G118" i="1"/>
  <c r="G119" i="1"/>
  <c r="G120" i="1"/>
  <c r="G121" i="1"/>
  <c r="J115" i="1"/>
  <c r="J115" i="11" s="1"/>
  <c r="J116" i="1"/>
  <c r="J116" i="11" s="1"/>
  <c r="J117" i="1"/>
  <c r="J117" i="11" s="1"/>
  <c r="J118" i="1"/>
  <c r="J118" i="11" s="1"/>
  <c r="J119" i="1"/>
  <c r="J119" i="11" s="1"/>
  <c r="J120" i="1"/>
  <c r="J120" i="11" s="1"/>
  <c r="J121" i="1"/>
  <c r="J121" i="11" s="1"/>
  <c r="J122" i="11" l="1"/>
  <c r="AL122" i="1"/>
  <c r="AL122" i="11" s="1"/>
  <c r="B23" i="9"/>
  <c r="AJ23" i="8"/>
  <c r="O23" i="9"/>
  <c r="J23" i="9"/>
  <c r="G23" i="9"/>
  <c r="F23" i="8"/>
  <c r="F23" i="9"/>
  <c r="B22" i="12"/>
  <c r="G123" i="10"/>
  <c r="G122" i="10"/>
  <c r="X122" i="10"/>
  <c r="J122" i="10"/>
  <c r="O122" i="10"/>
  <c r="R122" i="10"/>
  <c r="X123" i="10"/>
  <c r="X124" i="10"/>
  <c r="J123" i="10"/>
  <c r="J124" i="10"/>
  <c r="O123" i="10"/>
  <c r="O124" i="10"/>
  <c r="R123" i="10"/>
  <c r="R124" i="10"/>
  <c r="W23" i="8"/>
  <c r="W23" i="9" s="1"/>
  <c r="Q23" i="8"/>
  <c r="N23" i="8"/>
  <c r="I23" i="8"/>
  <c r="F22" i="12"/>
  <c r="F22" i="13" s="1"/>
  <c r="Q24" i="8"/>
  <c r="Q24" i="9" s="1"/>
  <c r="N24" i="8"/>
  <c r="N24" i="9" s="1"/>
  <c r="I24" i="8"/>
  <c r="I24" i="9" s="1"/>
  <c r="AK123" i="10"/>
  <c r="AK121" i="10"/>
  <c r="X121" i="10"/>
  <c r="R121" i="10"/>
  <c r="O121" i="10"/>
  <c r="J121" i="10"/>
  <c r="G121" i="10"/>
  <c r="AK120" i="10"/>
  <c r="X120" i="10"/>
  <c r="R120" i="10"/>
  <c r="O120" i="10"/>
  <c r="J120" i="10"/>
  <c r="G120" i="10"/>
  <c r="AK119" i="10"/>
  <c r="X119" i="10"/>
  <c r="R119" i="10"/>
  <c r="O119" i="10"/>
  <c r="J119" i="10"/>
  <c r="G119" i="10"/>
  <c r="AK118" i="10"/>
  <c r="X118" i="10"/>
  <c r="R118" i="10"/>
  <c r="O118" i="10"/>
  <c r="J118" i="10"/>
  <c r="G118" i="10"/>
  <c r="AK117" i="10"/>
  <c r="X117" i="10"/>
  <c r="R117" i="10"/>
  <c r="O117" i="10"/>
  <c r="J117" i="10"/>
  <c r="G117" i="10"/>
  <c r="AK116" i="10"/>
  <c r="X116" i="10"/>
  <c r="R116" i="10"/>
  <c r="O116" i="10"/>
  <c r="J116" i="10"/>
  <c r="G116" i="10"/>
  <c r="AL121" i="1"/>
  <c r="AL121" i="11" s="1"/>
  <c r="AL120" i="1"/>
  <c r="AL120" i="11" s="1"/>
  <c r="AL119" i="1"/>
  <c r="AL119" i="11" s="1"/>
  <c r="AL118" i="1"/>
  <c r="AL118" i="11" s="1"/>
  <c r="AL117" i="1"/>
  <c r="AL117" i="11" s="1"/>
  <c r="AL116" i="1"/>
  <c r="AL116" i="11" s="1"/>
  <c r="AL115" i="1"/>
  <c r="AL115" i="11" s="1"/>
  <c r="B8" i="14"/>
  <c r="B8" i="13"/>
  <c r="B8" i="12"/>
  <c r="Z28" i="11"/>
  <c r="Z29" i="11"/>
  <c r="Z30" i="11"/>
  <c r="Z31" i="11"/>
  <c r="Z32" i="11"/>
  <c r="Z33" i="11"/>
  <c r="Z34" i="11"/>
  <c r="Z35" i="11"/>
  <c r="Z36" i="11"/>
  <c r="Z37" i="11"/>
  <c r="Z38" i="11"/>
  <c r="Z39" i="11"/>
  <c r="Z40" i="11"/>
  <c r="Z41" i="11"/>
  <c r="Z42" i="11"/>
  <c r="Z43" i="11"/>
  <c r="Z44" i="11"/>
  <c r="Z45" i="11"/>
  <c r="Z46" i="11"/>
  <c r="Z47" i="11"/>
  <c r="Z48" i="11"/>
  <c r="Z49" i="11"/>
  <c r="Z50" i="11"/>
  <c r="Z51" i="11"/>
  <c r="Z53" i="11"/>
  <c r="Z54" i="11"/>
  <c r="Z55" i="11"/>
  <c r="Z56" i="11"/>
  <c r="Z57" i="11"/>
  <c r="Z58" i="11"/>
  <c r="Z59" i="11"/>
  <c r="Z60" i="11"/>
  <c r="Z61" i="11"/>
  <c r="Z62" i="11"/>
  <c r="Z63" i="11"/>
  <c r="Z65" i="11"/>
  <c r="Z66" i="11"/>
  <c r="Z67" i="11"/>
  <c r="Z68" i="11"/>
  <c r="Z69" i="11"/>
  <c r="Z70" i="11"/>
  <c r="Z71" i="11"/>
  <c r="Z72" i="11"/>
  <c r="Z73" i="11"/>
  <c r="Z74" i="11"/>
  <c r="Z75" i="11"/>
  <c r="Z76" i="11"/>
  <c r="Z77" i="11"/>
  <c r="Z78" i="11"/>
  <c r="Z79" i="11"/>
  <c r="Z80" i="11"/>
  <c r="Z81" i="11"/>
  <c r="Z82" i="11"/>
  <c r="Z83" i="11"/>
  <c r="Z84" i="11"/>
  <c r="Z85" i="11"/>
  <c r="Z86" i="11"/>
  <c r="Z87" i="11"/>
  <c r="Z88" i="11"/>
  <c r="Z89" i="11"/>
  <c r="Z90" i="11"/>
  <c r="Z91" i="11"/>
  <c r="Z92" i="11"/>
  <c r="Z93" i="11"/>
  <c r="Z94" i="11"/>
  <c r="Z95" i="11"/>
  <c r="Z96" i="11"/>
  <c r="Z97" i="11"/>
  <c r="Z27" i="11"/>
  <c r="Z26" i="11"/>
  <c r="Y69" i="11"/>
  <c r="Y70" i="11"/>
  <c r="Y71" i="11"/>
  <c r="S98" i="11"/>
  <c r="S99" i="11"/>
  <c r="S100" i="11"/>
  <c r="S101" i="11"/>
  <c r="C98" i="11"/>
  <c r="D98" i="11"/>
  <c r="H98" i="11"/>
  <c r="I98" i="11"/>
  <c r="K98" i="11"/>
  <c r="L98" i="11"/>
  <c r="M98" i="11"/>
  <c r="V98" i="11"/>
  <c r="D99" i="11"/>
  <c r="H99" i="11"/>
  <c r="I99" i="11"/>
  <c r="K99" i="11"/>
  <c r="L99" i="11"/>
  <c r="M99" i="11"/>
  <c r="P99" i="11"/>
  <c r="V99" i="11"/>
  <c r="D100" i="11"/>
  <c r="H100" i="11"/>
  <c r="I100" i="11"/>
  <c r="K100" i="11"/>
  <c r="L100" i="11"/>
  <c r="M100" i="11"/>
  <c r="C101" i="11"/>
  <c r="D101" i="11"/>
  <c r="H101" i="11"/>
  <c r="I101" i="11"/>
  <c r="K101" i="11"/>
  <c r="L101" i="11"/>
  <c r="M101" i="11"/>
  <c r="P101" i="11"/>
  <c r="V101" i="11"/>
  <c r="C102" i="11"/>
  <c r="D102" i="11"/>
  <c r="H102" i="11"/>
  <c r="I102" i="11"/>
  <c r="K102" i="11"/>
  <c r="L102" i="11"/>
  <c r="M102" i="11"/>
  <c r="P102" i="11"/>
  <c r="V102" i="11"/>
  <c r="C110" i="10"/>
  <c r="D110" i="10"/>
  <c r="H110" i="10"/>
  <c r="I110" i="10"/>
  <c r="K110" i="10"/>
  <c r="L110" i="10"/>
  <c r="M110" i="10"/>
  <c r="P110" i="10"/>
  <c r="S110" i="10"/>
  <c r="T110" i="10"/>
  <c r="U110" i="10"/>
  <c r="V110" i="10"/>
  <c r="Z110" i="10"/>
  <c r="AC110" i="10"/>
  <c r="AE110" i="10"/>
  <c r="AF110" i="10"/>
  <c r="C111" i="10"/>
  <c r="D111" i="10"/>
  <c r="H111" i="10"/>
  <c r="I111" i="10"/>
  <c r="K111" i="10"/>
  <c r="L111" i="10"/>
  <c r="M111" i="10"/>
  <c r="P111" i="10"/>
  <c r="S111" i="10"/>
  <c r="T111" i="10"/>
  <c r="U111" i="10"/>
  <c r="V111" i="10"/>
  <c r="Z111" i="10"/>
  <c r="AC111" i="10"/>
  <c r="AE111" i="10"/>
  <c r="AF111" i="10"/>
  <c r="C112" i="10"/>
  <c r="D112" i="10"/>
  <c r="H112" i="10"/>
  <c r="I112" i="10"/>
  <c r="K112" i="10"/>
  <c r="L112" i="10"/>
  <c r="M112" i="10"/>
  <c r="S112" i="10"/>
  <c r="T112" i="10"/>
  <c r="U112" i="10"/>
  <c r="V112" i="10"/>
  <c r="Z112" i="10"/>
  <c r="AC112" i="10"/>
  <c r="AE112" i="10"/>
  <c r="AF112" i="10"/>
  <c r="C113" i="10"/>
  <c r="D113" i="10"/>
  <c r="H113" i="10"/>
  <c r="I113" i="10"/>
  <c r="K113" i="10"/>
  <c r="L113" i="10"/>
  <c r="M113" i="10"/>
  <c r="S113" i="10"/>
  <c r="T113" i="10"/>
  <c r="U113" i="10"/>
  <c r="V113" i="10"/>
  <c r="Z113" i="10"/>
  <c r="AC113" i="10"/>
  <c r="AE113" i="10"/>
  <c r="AF113" i="10"/>
  <c r="C114" i="10"/>
  <c r="D114" i="10"/>
  <c r="H114" i="10"/>
  <c r="I114" i="10"/>
  <c r="K114" i="10"/>
  <c r="L114" i="10"/>
  <c r="M114" i="10"/>
  <c r="S114" i="10"/>
  <c r="T114" i="10"/>
  <c r="U114" i="10"/>
  <c r="V114" i="10"/>
  <c r="Z114" i="10"/>
  <c r="AC114" i="10"/>
  <c r="AE114" i="10"/>
  <c r="AF114" i="10"/>
  <c r="B7" i="14"/>
  <c r="B7" i="13"/>
  <c r="B7" i="12"/>
  <c r="B7" i="4"/>
  <c r="B7" i="11"/>
  <c r="B7" i="10"/>
  <c r="B7" i="1"/>
  <c r="B7" i="9"/>
  <c r="R111" i="1"/>
  <c r="R111" i="11" s="1"/>
  <c r="R112" i="1"/>
  <c r="R113" i="1"/>
  <c r="R113" i="11" s="1"/>
  <c r="R114" i="1"/>
  <c r="R110" i="1"/>
  <c r="R110" i="11" s="1"/>
  <c r="X108" i="1"/>
  <c r="X108" i="11" s="1"/>
  <c r="X109" i="1"/>
  <c r="X109" i="11" s="1"/>
  <c r="X110" i="1"/>
  <c r="X110" i="11" s="1"/>
  <c r="X111" i="1"/>
  <c r="X111" i="11" s="1"/>
  <c r="X112" i="1"/>
  <c r="X112" i="11" s="1"/>
  <c r="X113" i="1"/>
  <c r="X113" i="11" s="1"/>
  <c r="X114" i="1"/>
  <c r="G114" i="1"/>
  <c r="G111" i="1"/>
  <c r="G111" i="11" s="1"/>
  <c r="G110" i="1"/>
  <c r="G110" i="11" s="1"/>
  <c r="J114" i="1"/>
  <c r="J110" i="1"/>
  <c r="J110" i="11" s="1"/>
  <c r="O110" i="1"/>
  <c r="O110" i="11" s="1"/>
  <c r="AK110" i="11"/>
  <c r="AK115" i="10"/>
  <c r="AK109" i="11"/>
  <c r="AL110" i="1"/>
  <c r="O114" i="1"/>
  <c r="O113" i="1"/>
  <c r="O113" i="11" s="1"/>
  <c r="O112" i="1"/>
  <c r="O112" i="11" s="1"/>
  <c r="O111" i="1"/>
  <c r="O111" i="11" s="1"/>
  <c r="J111" i="1"/>
  <c r="J111" i="11" s="1"/>
  <c r="J112" i="1"/>
  <c r="J112" i="11" s="1"/>
  <c r="J113" i="1"/>
  <c r="J113" i="11" s="1"/>
  <c r="G113" i="1"/>
  <c r="G113" i="11" s="1"/>
  <c r="G112" i="1"/>
  <c r="G112" i="11" s="1"/>
  <c r="AL111" i="1"/>
  <c r="AL111" i="11" s="1"/>
  <c r="AJ23" i="9" l="1"/>
  <c r="AJ24" i="9"/>
  <c r="AK24" i="8"/>
  <c r="AK24" i="9" s="1"/>
  <c r="C22" i="12"/>
  <c r="C22" i="13" s="1"/>
  <c r="I23" i="9"/>
  <c r="D22" i="12"/>
  <c r="D22" i="13" s="1"/>
  <c r="N23" i="9"/>
  <c r="E22" i="12"/>
  <c r="E22" i="13" s="1"/>
  <c r="Q23" i="9"/>
  <c r="AL124" i="10"/>
  <c r="AL122" i="10"/>
  <c r="O115" i="10"/>
  <c r="O114" i="11"/>
  <c r="J115" i="10"/>
  <c r="J114" i="11"/>
  <c r="G115" i="10"/>
  <c r="X115" i="10"/>
  <c r="X114" i="11"/>
  <c r="R115" i="10"/>
  <c r="R114" i="11"/>
  <c r="R112" i="10"/>
  <c r="R112" i="11"/>
  <c r="AL116" i="10"/>
  <c r="AL117" i="10"/>
  <c r="AL118" i="10"/>
  <c r="AL119" i="10"/>
  <c r="AL120" i="10"/>
  <c r="AL121" i="10"/>
  <c r="G22" i="12"/>
  <c r="G22" i="13" s="1"/>
  <c r="AL110" i="11"/>
  <c r="AL123" i="10"/>
  <c r="E21" i="12"/>
  <c r="AL111" i="10"/>
  <c r="G112" i="10"/>
  <c r="AL113" i="1"/>
  <c r="AL113" i="11" s="1"/>
  <c r="G113" i="10"/>
  <c r="J113" i="10"/>
  <c r="J112" i="10"/>
  <c r="J111" i="10"/>
  <c r="O111" i="10"/>
  <c r="O112" i="10"/>
  <c r="O113" i="10"/>
  <c r="O114" i="10"/>
  <c r="AK114" i="10"/>
  <c r="AK113" i="10"/>
  <c r="AK112" i="10"/>
  <c r="AK111" i="10"/>
  <c r="AK110" i="10"/>
  <c r="J114" i="10"/>
  <c r="G111" i="10"/>
  <c r="G114" i="10"/>
  <c r="AL114" i="1"/>
  <c r="AL114" i="11" s="1"/>
  <c r="AL112" i="1"/>
  <c r="AL112" i="11" s="1"/>
  <c r="AK23" i="8"/>
  <c r="G21" i="12"/>
  <c r="X114" i="10"/>
  <c r="X113" i="10"/>
  <c r="X112" i="10"/>
  <c r="X111" i="10"/>
  <c r="X110" i="10"/>
  <c r="R114" i="10"/>
  <c r="R113" i="10"/>
  <c r="R111" i="10"/>
  <c r="B6" i="14"/>
  <c r="B5" i="14"/>
  <c r="B6" i="13"/>
  <c r="B5" i="13"/>
  <c r="B6" i="12"/>
  <c r="B5" i="12"/>
  <c r="H13" i="12"/>
  <c r="B6" i="11"/>
  <c r="B5" i="11"/>
  <c r="P15" i="11"/>
  <c r="P16" i="11"/>
  <c r="P17" i="11"/>
  <c r="P18" i="11"/>
  <c r="P19" i="11"/>
  <c r="P20" i="11"/>
  <c r="P21" i="11"/>
  <c r="P22" i="11"/>
  <c r="P23" i="11"/>
  <c r="P24" i="11"/>
  <c r="P25" i="11"/>
  <c r="R25" i="10"/>
  <c r="R24" i="10"/>
  <c r="R23" i="10"/>
  <c r="R22" i="10"/>
  <c r="R21" i="10"/>
  <c r="R20" i="10"/>
  <c r="R19" i="10"/>
  <c r="R18" i="10"/>
  <c r="R17" i="10"/>
  <c r="R16" i="10"/>
  <c r="R15" i="10"/>
  <c r="R14" i="10"/>
  <c r="G21" i="13" l="1"/>
  <c r="AK23" i="9"/>
  <c r="E21" i="13"/>
  <c r="H22" i="12"/>
  <c r="H22" i="13" s="1"/>
  <c r="AL115" i="10"/>
  <c r="C21" i="12"/>
  <c r="C21" i="13" s="1"/>
  <c r="D21" i="12"/>
  <c r="D21" i="13" s="1"/>
  <c r="F21" i="12"/>
  <c r="F21" i="13" s="1"/>
  <c r="B21" i="12"/>
  <c r="B21" i="13" s="1"/>
  <c r="AL112" i="10"/>
  <c r="AL114" i="10"/>
  <c r="AL113" i="10"/>
  <c r="H21" i="12"/>
  <c r="AK69" i="1"/>
  <c r="AK70" i="1"/>
  <c r="AK71" i="1"/>
  <c r="AK72" i="1"/>
  <c r="AK73" i="1"/>
  <c r="AK74" i="1"/>
  <c r="AK75" i="1"/>
  <c r="AK76" i="1"/>
  <c r="AK77" i="1"/>
  <c r="AK78" i="1"/>
  <c r="AK79" i="1"/>
  <c r="AK68" i="1"/>
  <c r="AK94" i="1"/>
  <c r="AK62" i="1"/>
  <c r="AK63" i="1"/>
  <c r="AK65" i="1"/>
  <c r="AK66" i="1"/>
  <c r="AK67" i="1"/>
  <c r="AK61" i="1"/>
  <c r="AK50" i="1"/>
  <c r="AK51" i="1"/>
  <c r="AK52" i="1"/>
  <c r="AK53" i="1"/>
  <c r="AK54" i="1"/>
  <c r="AK55" i="1"/>
  <c r="AK56" i="1"/>
  <c r="AK57" i="1"/>
  <c r="AK58" i="1"/>
  <c r="AK59" i="1"/>
  <c r="AK60" i="1"/>
  <c r="AK49" i="1"/>
  <c r="AK39" i="1"/>
  <c r="AK40" i="1"/>
  <c r="AK41" i="1"/>
  <c r="AK42" i="1"/>
  <c r="AK43" i="1"/>
  <c r="AK44" i="1"/>
  <c r="AK45" i="1"/>
  <c r="AK46" i="1"/>
  <c r="AK47" i="1"/>
  <c r="AK48" i="1"/>
  <c r="AK38" i="1"/>
  <c r="AK28" i="1"/>
  <c r="AK29" i="1"/>
  <c r="AK30" i="1"/>
  <c r="AK31" i="1"/>
  <c r="AK32" i="1"/>
  <c r="AK33" i="1"/>
  <c r="AK34" i="1"/>
  <c r="AK35" i="1"/>
  <c r="AK36" i="1"/>
  <c r="AK37" i="1"/>
  <c r="AK26" i="1"/>
  <c r="AK27" i="1"/>
  <c r="H21" i="13" l="1"/>
  <c r="H22" i="14"/>
  <c r="B22" i="14"/>
  <c r="F22" i="14"/>
  <c r="E22" i="14"/>
  <c r="D22" i="14"/>
  <c r="C22" i="14"/>
  <c r="G22" i="14"/>
  <c r="H21" i="14"/>
  <c r="B21" i="14"/>
  <c r="D21" i="14"/>
  <c r="C21" i="14"/>
  <c r="F21" i="14"/>
  <c r="E21" i="14"/>
  <c r="G21" i="14"/>
  <c r="AK26" i="11"/>
  <c r="AK36" i="11"/>
  <c r="AK35" i="11"/>
  <c r="AK34" i="11"/>
  <c r="AK33" i="11"/>
  <c r="AK32" i="11"/>
  <c r="AK31" i="11"/>
  <c r="AK30" i="11"/>
  <c r="AK29" i="11"/>
  <c r="AK28" i="11"/>
  <c r="AK27" i="11"/>
  <c r="AK37" i="11"/>
  <c r="AK48" i="11"/>
  <c r="AK47" i="11"/>
  <c r="AK46" i="11"/>
  <c r="AK45" i="11"/>
  <c r="AK44" i="11"/>
  <c r="AK43" i="11"/>
  <c r="AK42" i="11"/>
  <c r="AK41" i="11"/>
  <c r="AK40" i="11"/>
  <c r="AK39" i="11"/>
  <c r="AK38" i="11"/>
  <c r="AK49" i="11"/>
  <c r="AK55" i="11"/>
  <c r="AK54" i="11"/>
  <c r="AK53" i="11"/>
  <c r="AK51" i="11"/>
  <c r="AK50" i="11"/>
  <c r="AK56" i="11"/>
  <c r="AK67" i="11"/>
  <c r="AK66" i="11"/>
  <c r="AK65" i="11"/>
  <c r="AK63" i="11"/>
  <c r="AK62" i="11"/>
  <c r="AK61" i="11"/>
  <c r="AK60" i="11"/>
  <c r="AK59" i="11"/>
  <c r="AK58" i="11"/>
  <c r="AK57" i="11"/>
  <c r="G57" i="1"/>
  <c r="AI15" i="11" l="1"/>
  <c r="AI16" i="11"/>
  <c r="AI17" i="11"/>
  <c r="AI18" i="11"/>
  <c r="AI19" i="11"/>
  <c r="AI20" i="11"/>
  <c r="AI21" i="11"/>
  <c r="AI22" i="11"/>
  <c r="AI23" i="11"/>
  <c r="AI24" i="11"/>
  <c r="AI25" i="11"/>
  <c r="AI26" i="11"/>
  <c r="AI27" i="11"/>
  <c r="AI28" i="11"/>
  <c r="AI29" i="11"/>
  <c r="AI30" i="11"/>
  <c r="AI31" i="11"/>
  <c r="AI32" i="11"/>
  <c r="AI33" i="11"/>
  <c r="AI34" i="11"/>
  <c r="AI35" i="11"/>
  <c r="AI36" i="11"/>
  <c r="AI37" i="11"/>
  <c r="AI39" i="11"/>
  <c r="AI40" i="11"/>
  <c r="AI41" i="11"/>
  <c r="AI42" i="11"/>
  <c r="AI43" i="11"/>
  <c r="AI44" i="11"/>
  <c r="AI45" i="11"/>
  <c r="AI46" i="11"/>
  <c r="AI47" i="11"/>
  <c r="AI48" i="11"/>
  <c r="AI49" i="11"/>
  <c r="AI50" i="11"/>
  <c r="AI51" i="11"/>
  <c r="AI52" i="11"/>
  <c r="AI53" i="11"/>
  <c r="AI54" i="11"/>
  <c r="AI55" i="11"/>
  <c r="AI56" i="11"/>
  <c r="AI57" i="11"/>
  <c r="AI58" i="11"/>
  <c r="AI59" i="11"/>
  <c r="AI60" i="11"/>
  <c r="AI61" i="11"/>
  <c r="AI62" i="11"/>
  <c r="AI63" i="11"/>
  <c r="AI64" i="11"/>
  <c r="AI65" i="11"/>
  <c r="AI66" i="11"/>
  <c r="AI67" i="11"/>
  <c r="AI74" i="11"/>
  <c r="AI77" i="11"/>
  <c r="AI78" i="11"/>
  <c r="AI79" i="11"/>
  <c r="AH15" i="11"/>
  <c r="AH16" i="11"/>
  <c r="AH17" i="11"/>
  <c r="AH18" i="11"/>
  <c r="AH19" i="11"/>
  <c r="AH20" i="11"/>
  <c r="AH21" i="11"/>
  <c r="AH22" i="11"/>
  <c r="AH23" i="11"/>
  <c r="AH24" i="11"/>
  <c r="AH25" i="11"/>
  <c r="AH26" i="11"/>
  <c r="AH27" i="11"/>
  <c r="AH28" i="11"/>
  <c r="AH29" i="11"/>
  <c r="AH30" i="11"/>
  <c r="AH31" i="11"/>
  <c r="AH32" i="11"/>
  <c r="AH33" i="11"/>
  <c r="AH34" i="11"/>
  <c r="AH35" i="11"/>
  <c r="AH36" i="11"/>
  <c r="AH37" i="11"/>
  <c r="AH38" i="11"/>
  <c r="AH39" i="11"/>
  <c r="AH40" i="11"/>
  <c r="AH41" i="11"/>
  <c r="AH42" i="11"/>
  <c r="AH43" i="11"/>
  <c r="AH44" i="11"/>
  <c r="AH45" i="11"/>
  <c r="AH46" i="11"/>
  <c r="AH47" i="11"/>
  <c r="AH48" i="11"/>
  <c r="AH49" i="11"/>
  <c r="AH50" i="11"/>
  <c r="AH51" i="11"/>
  <c r="AH52" i="11"/>
  <c r="AH53" i="11"/>
  <c r="AH54" i="11"/>
  <c r="AH55" i="11"/>
  <c r="AH56" i="11"/>
  <c r="AH57" i="11"/>
  <c r="AH58" i="11"/>
  <c r="AH59" i="11"/>
  <c r="AH60" i="11"/>
  <c r="AH61" i="11"/>
  <c r="AH62" i="11"/>
  <c r="AH63" i="11"/>
  <c r="AH64" i="11"/>
  <c r="AH65" i="11"/>
  <c r="AH66" i="11"/>
  <c r="AH67" i="11"/>
  <c r="AH68" i="11"/>
  <c r="AH69" i="11"/>
  <c r="AH70" i="11"/>
  <c r="AH71" i="11"/>
  <c r="AH72" i="11"/>
  <c r="AH73" i="11"/>
  <c r="AH74" i="11"/>
  <c r="AH75" i="11"/>
  <c r="AH76" i="11"/>
  <c r="AH77" i="11"/>
  <c r="AH78" i="11"/>
  <c r="AH79" i="11"/>
  <c r="AH80" i="11"/>
  <c r="AH81" i="11"/>
  <c r="AI14" i="11"/>
  <c r="AH14" i="11"/>
  <c r="AG29" i="11"/>
  <c r="AG30" i="11"/>
  <c r="AG31" i="11"/>
  <c r="AG32" i="11"/>
  <c r="AG33" i="11"/>
  <c r="AG34" i="11"/>
  <c r="AG35" i="11"/>
  <c r="AG36" i="11"/>
  <c r="AG37" i="11"/>
  <c r="AG38" i="11"/>
  <c r="AG39" i="11"/>
  <c r="AG40" i="11"/>
  <c r="AG41" i="11"/>
  <c r="AG42" i="11"/>
  <c r="AG43" i="11"/>
  <c r="AG44" i="11"/>
  <c r="AG45" i="11"/>
  <c r="AG46" i="11"/>
  <c r="AG47" i="11"/>
  <c r="AG48" i="11"/>
  <c r="AG49" i="11"/>
  <c r="AG50" i="11"/>
  <c r="AG51" i="11"/>
  <c r="AG52" i="11"/>
  <c r="AG53" i="11"/>
  <c r="AG54" i="11"/>
  <c r="AG55" i="11"/>
  <c r="AG56" i="11"/>
  <c r="AG57" i="11"/>
  <c r="AG58" i="11"/>
  <c r="AG59" i="11"/>
  <c r="AG60" i="11"/>
  <c r="AG61" i="11"/>
  <c r="AG62" i="11"/>
  <c r="AG63" i="11"/>
  <c r="AG64" i="11"/>
  <c r="AG65" i="11"/>
  <c r="AG66" i="11"/>
  <c r="AG67" i="11"/>
  <c r="AG68" i="11"/>
  <c r="AG69" i="11"/>
  <c r="AG70" i="11"/>
  <c r="AG71" i="11"/>
  <c r="AG72" i="11"/>
  <c r="AG73" i="11"/>
  <c r="AG74" i="11"/>
  <c r="AG75" i="11"/>
  <c r="AG76" i="11"/>
  <c r="AG77" i="11"/>
  <c r="AG78" i="11"/>
  <c r="AG79" i="11"/>
  <c r="AG80" i="11"/>
  <c r="AG28" i="11"/>
  <c r="AF82" i="11"/>
  <c r="AF83" i="11"/>
  <c r="AF84" i="11"/>
  <c r="AF85" i="11"/>
  <c r="AF86" i="11"/>
  <c r="AF87" i="11"/>
  <c r="AF88" i="11"/>
  <c r="AF89" i="11"/>
  <c r="AF90" i="11"/>
  <c r="AF91" i="11"/>
  <c r="AF92" i="11"/>
  <c r="AF93" i="11"/>
  <c r="AF94" i="11"/>
  <c r="AF95" i="11"/>
  <c r="AF96" i="11"/>
  <c r="AF97" i="11"/>
  <c r="AF81" i="11"/>
  <c r="AC27" i="11"/>
  <c r="AC28" i="11"/>
  <c r="AC29" i="11"/>
  <c r="AC30" i="11"/>
  <c r="AC31" i="11"/>
  <c r="AC32" i="11"/>
  <c r="AC33" i="11"/>
  <c r="AC34" i="11"/>
  <c r="AC35" i="11"/>
  <c r="AC36" i="11"/>
  <c r="AC37" i="11"/>
  <c r="AC38" i="11"/>
  <c r="AC39" i="11"/>
  <c r="AC40" i="11"/>
  <c r="AC41" i="11"/>
  <c r="AC42" i="11"/>
  <c r="AC43" i="11"/>
  <c r="AC44" i="11"/>
  <c r="AC45"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71" i="11"/>
  <c r="AC72" i="11"/>
  <c r="AC73" i="11"/>
  <c r="AC74" i="11"/>
  <c r="AC75" i="11"/>
  <c r="AC76" i="11"/>
  <c r="AC77" i="11"/>
  <c r="AC78" i="11"/>
  <c r="AC79" i="11"/>
  <c r="AC80" i="11"/>
  <c r="AC81" i="11"/>
  <c r="AC82" i="11"/>
  <c r="AC83" i="11"/>
  <c r="AC84" i="11"/>
  <c r="AC85" i="11"/>
  <c r="AC86" i="11"/>
  <c r="AC87" i="11"/>
  <c r="AC88" i="11"/>
  <c r="AC89" i="11"/>
  <c r="AC90" i="11"/>
  <c r="AC91" i="11"/>
  <c r="AC92" i="11"/>
  <c r="AC93" i="11"/>
  <c r="AC94" i="11"/>
  <c r="AC95" i="11"/>
  <c r="AC96" i="11"/>
  <c r="AC97" i="11"/>
  <c r="AC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26" i="11"/>
  <c r="Y68"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42" i="11"/>
  <c r="W41" i="11"/>
  <c r="T95" i="11"/>
  <c r="S68" i="11"/>
  <c r="S69" i="11"/>
  <c r="S70" i="11"/>
  <c r="S71" i="11"/>
  <c r="S72" i="11"/>
  <c r="S73" i="11"/>
  <c r="S74" i="11"/>
  <c r="S75" i="11"/>
  <c r="S76" i="11"/>
  <c r="S77" i="11"/>
  <c r="S78" i="11"/>
  <c r="S79" i="11"/>
  <c r="S80" i="11"/>
  <c r="S81" i="11"/>
  <c r="S82" i="11"/>
  <c r="S83" i="11"/>
  <c r="S84" i="11"/>
  <c r="S85" i="11"/>
  <c r="S86" i="11"/>
  <c r="S87" i="11"/>
  <c r="S88" i="11"/>
  <c r="S89" i="11"/>
  <c r="S90" i="11"/>
  <c r="S91" i="11"/>
  <c r="S92" i="11"/>
  <c r="S93" i="11"/>
  <c r="S94" i="11"/>
  <c r="S95" i="11"/>
  <c r="S96" i="11"/>
  <c r="S67"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71" i="11"/>
  <c r="V72" i="11"/>
  <c r="V73" i="11"/>
  <c r="V74" i="11"/>
  <c r="V75" i="11"/>
  <c r="V76" i="11"/>
  <c r="V77" i="11"/>
  <c r="V78" i="11"/>
  <c r="V79" i="11"/>
  <c r="V80" i="11"/>
  <c r="V81" i="11"/>
  <c r="V82" i="11"/>
  <c r="V83" i="11"/>
  <c r="V84" i="11"/>
  <c r="V85" i="11"/>
  <c r="V86" i="11"/>
  <c r="V87" i="11"/>
  <c r="V88" i="11"/>
  <c r="V89" i="11"/>
  <c r="V90" i="11"/>
  <c r="V91" i="11"/>
  <c r="V92" i="11"/>
  <c r="V93" i="11"/>
  <c r="V94" i="11"/>
  <c r="V95" i="11"/>
  <c r="V96" i="11"/>
  <c r="V97" i="11"/>
  <c r="V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26" i="11"/>
  <c r="P14" i="11"/>
  <c r="L14" i="11"/>
  <c r="M14" i="11"/>
  <c r="N14" i="11"/>
  <c r="L15" i="11"/>
  <c r="M15" i="11"/>
  <c r="N15" i="11"/>
  <c r="L16" i="11"/>
  <c r="M16" i="11"/>
  <c r="N16" i="11"/>
  <c r="L17" i="11"/>
  <c r="M17" i="11"/>
  <c r="N17" i="11"/>
  <c r="L18" i="11"/>
  <c r="M18" i="11"/>
  <c r="N18" i="11"/>
  <c r="L19" i="11"/>
  <c r="M19" i="11"/>
  <c r="N19" i="11"/>
  <c r="L20" i="11"/>
  <c r="M20" i="11"/>
  <c r="N20" i="11"/>
  <c r="L21" i="11"/>
  <c r="M21" i="11"/>
  <c r="N21" i="11"/>
  <c r="L22" i="11"/>
  <c r="M22" i="11"/>
  <c r="N22" i="11"/>
  <c r="L23" i="11"/>
  <c r="M23" i="11"/>
  <c r="N23" i="11"/>
  <c r="L24" i="11"/>
  <c r="M24" i="11"/>
  <c r="N24" i="11"/>
  <c r="L25" i="11"/>
  <c r="M25" i="11"/>
  <c r="N25" i="11"/>
  <c r="L26" i="11"/>
  <c r="M26" i="11"/>
  <c r="N26" i="11"/>
  <c r="L27" i="11"/>
  <c r="M27" i="11"/>
  <c r="N27" i="11"/>
  <c r="L28" i="11"/>
  <c r="M28" i="11"/>
  <c r="N28" i="11"/>
  <c r="L29" i="11"/>
  <c r="M29" i="11"/>
  <c r="N29" i="11"/>
  <c r="L30" i="11"/>
  <c r="M30" i="11"/>
  <c r="N30" i="11"/>
  <c r="L31" i="11"/>
  <c r="M31" i="11"/>
  <c r="N31" i="11"/>
  <c r="L32" i="11"/>
  <c r="M32" i="11"/>
  <c r="N32" i="11"/>
  <c r="L33" i="11"/>
  <c r="M33" i="11"/>
  <c r="N33" i="11"/>
  <c r="L34" i="11"/>
  <c r="M34" i="11"/>
  <c r="N34" i="11"/>
  <c r="L35" i="11"/>
  <c r="M35" i="11"/>
  <c r="N35" i="11"/>
  <c r="L36" i="11"/>
  <c r="M36" i="11"/>
  <c r="N36" i="11"/>
  <c r="L37" i="11"/>
  <c r="M37" i="11"/>
  <c r="N37" i="11"/>
  <c r="L38" i="11"/>
  <c r="M38" i="11"/>
  <c r="N38" i="11"/>
  <c r="L39" i="11"/>
  <c r="M39" i="11"/>
  <c r="N39" i="11"/>
  <c r="L40" i="11"/>
  <c r="M40" i="11"/>
  <c r="N40" i="11"/>
  <c r="L41" i="11"/>
  <c r="M41" i="11"/>
  <c r="N41" i="11"/>
  <c r="L42" i="11"/>
  <c r="M42" i="11"/>
  <c r="N42" i="11"/>
  <c r="L43" i="11"/>
  <c r="M43" i="11"/>
  <c r="N43" i="11"/>
  <c r="L44" i="11"/>
  <c r="M44" i="11"/>
  <c r="N44" i="11"/>
  <c r="L45" i="11"/>
  <c r="M45" i="11"/>
  <c r="N45" i="11"/>
  <c r="L46" i="11"/>
  <c r="M46" i="11"/>
  <c r="N46" i="11"/>
  <c r="L47" i="11"/>
  <c r="M47" i="11"/>
  <c r="N47" i="11"/>
  <c r="L48" i="11"/>
  <c r="M48" i="11"/>
  <c r="N48" i="11"/>
  <c r="L49" i="11"/>
  <c r="M49" i="11"/>
  <c r="N49" i="11"/>
  <c r="L50" i="11"/>
  <c r="M50" i="11"/>
  <c r="N50" i="11"/>
  <c r="L51" i="11"/>
  <c r="M51" i="11"/>
  <c r="N51" i="11"/>
  <c r="L52" i="11"/>
  <c r="M52" i="11"/>
  <c r="N52" i="11"/>
  <c r="L53" i="11"/>
  <c r="M53" i="11"/>
  <c r="N53" i="11"/>
  <c r="L54" i="11"/>
  <c r="M54" i="11"/>
  <c r="N54" i="11"/>
  <c r="L55" i="11"/>
  <c r="M55" i="11"/>
  <c r="N55" i="11"/>
  <c r="L56" i="11"/>
  <c r="M56" i="11"/>
  <c r="N56" i="11"/>
  <c r="L57" i="11"/>
  <c r="M57" i="11"/>
  <c r="N57" i="11"/>
  <c r="L58" i="11"/>
  <c r="M58" i="11"/>
  <c r="N58" i="11"/>
  <c r="L59" i="11"/>
  <c r="M59" i="11"/>
  <c r="N59" i="11"/>
  <c r="L60" i="11"/>
  <c r="M60" i="11"/>
  <c r="N60" i="11"/>
  <c r="L61" i="11"/>
  <c r="M61" i="11"/>
  <c r="N61" i="11"/>
  <c r="L62" i="11"/>
  <c r="M62" i="11"/>
  <c r="N62" i="11"/>
  <c r="L63" i="11"/>
  <c r="M63" i="11"/>
  <c r="N63" i="11"/>
  <c r="L64" i="11"/>
  <c r="M64" i="11"/>
  <c r="N64" i="11"/>
  <c r="L65" i="11"/>
  <c r="M65" i="11"/>
  <c r="N65" i="11"/>
  <c r="N66" i="11"/>
  <c r="N67" i="11"/>
  <c r="N68" i="11"/>
  <c r="N69" i="11"/>
  <c r="N70" i="11"/>
  <c r="N71" i="11"/>
  <c r="N72" i="11"/>
  <c r="L73" i="11"/>
  <c r="M73" i="11"/>
  <c r="N73" i="11"/>
  <c r="N74" i="11"/>
  <c r="N75" i="11"/>
  <c r="N76" i="11"/>
  <c r="N77" i="11"/>
  <c r="N79" i="11"/>
  <c r="N80" i="11"/>
  <c r="L85" i="11"/>
  <c r="M85" i="11"/>
  <c r="L90" i="11"/>
  <c r="M90" i="11"/>
  <c r="L91" i="11"/>
  <c r="M91" i="11"/>
  <c r="L92" i="11"/>
  <c r="M92" i="11"/>
  <c r="L93" i="11"/>
  <c r="M93" i="11"/>
  <c r="L94" i="11"/>
  <c r="M94" i="11"/>
  <c r="L95" i="11"/>
  <c r="M95" i="11"/>
  <c r="L96" i="11"/>
  <c r="M96" i="11"/>
  <c r="L97" i="11"/>
  <c r="M97"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73" i="11"/>
  <c r="K85" i="11"/>
  <c r="K90" i="11"/>
  <c r="K91" i="11"/>
  <c r="K92" i="11"/>
  <c r="K93" i="11"/>
  <c r="K94" i="11"/>
  <c r="K95" i="11"/>
  <c r="K96" i="11"/>
  <c r="K97" i="11"/>
  <c r="K14" i="11"/>
  <c r="H63" i="11"/>
  <c r="I63" i="11"/>
  <c r="H64" i="11"/>
  <c r="I64" i="11"/>
  <c r="H65" i="11"/>
  <c r="I65" i="11"/>
  <c r="H66" i="11"/>
  <c r="I66" i="11"/>
  <c r="H67" i="11"/>
  <c r="I67" i="11"/>
  <c r="H68" i="11"/>
  <c r="I68" i="11"/>
  <c r="H69" i="11"/>
  <c r="I69" i="11"/>
  <c r="H70" i="11"/>
  <c r="I70" i="11"/>
  <c r="H71" i="11"/>
  <c r="I71" i="11"/>
  <c r="H72" i="11"/>
  <c r="I72" i="11"/>
  <c r="H73" i="11"/>
  <c r="I73" i="11"/>
  <c r="H74" i="11"/>
  <c r="I74" i="11"/>
  <c r="H75" i="11"/>
  <c r="I75" i="11"/>
  <c r="H76" i="11"/>
  <c r="I76" i="11"/>
  <c r="H77" i="11"/>
  <c r="I77" i="11"/>
  <c r="H78" i="11"/>
  <c r="I78" i="11"/>
  <c r="H79" i="11"/>
  <c r="I79" i="11"/>
  <c r="H80" i="11"/>
  <c r="I80" i="11"/>
  <c r="H81" i="11"/>
  <c r="I81" i="11"/>
  <c r="H82" i="11"/>
  <c r="I82" i="11"/>
  <c r="H83" i="11"/>
  <c r="I83" i="11"/>
  <c r="H84" i="11"/>
  <c r="I84" i="11"/>
  <c r="H85" i="11"/>
  <c r="I85" i="11"/>
  <c r="H86" i="11"/>
  <c r="I86" i="11"/>
  <c r="H87" i="11"/>
  <c r="I87" i="11"/>
  <c r="H88" i="11"/>
  <c r="I88" i="11"/>
  <c r="H89" i="11"/>
  <c r="I89" i="11"/>
  <c r="H90" i="11"/>
  <c r="I90" i="11"/>
  <c r="H91" i="11"/>
  <c r="I91" i="11"/>
  <c r="H92" i="11"/>
  <c r="I92" i="11"/>
  <c r="H93" i="11"/>
  <c r="I93" i="11"/>
  <c r="H94" i="11"/>
  <c r="I94" i="11"/>
  <c r="H95" i="11"/>
  <c r="I95" i="11"/>
  <c r="H96" i="11"/>
  <c r="I96" i="11"/>
  <c r="H97" i="11"/>
  <c r="I97" i="11"/>
  <c r="I62" i="11"/>
  <c r="H62"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14" i="11"/>
  <c r="C14"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7" i="11"/>
  <c r="D88" i="11"/>
  <c r="D89" i="11"/>
  <c r="D90" i="11"/>
  <c r="D91" i="11"/>
  <c r="D92" i="11"/>
  <c r="D93" i="11"/>
  <c r="D94" i="11"/>
  <c r="D95" i="11"/>
  <c r="D96" i="11"/>
  <c r="D97" i="11"/>
  <c r="C15" i="11"/>
  <c r="C16" i="11"/>
  <c r="C17" i="11"/>
  <c r="C18" i="11"/>
  <c r="C19" i="11"/>
  <c r="C20" i="11"/>
  <c r="C21" i="11"/>
  <c r="C22" i="11"/>
  <c r="C23" i="11"/>
  <c r="C24" i="11"/>
  <c r="C25" i="11"/>
  <c r="C26" i="11"/>
  <c r="C27" i="11"/>
  <c r="C28" i="11"/>
  <c r="C29" i="11"/>
  <c r="C30" i="11"/>
  <c r="C31" i="11"/>
  <c r="C32" i="11"/>
  <c r="C33" i="11"/>
  <c r="C34" i="11"/>
  <c r="C35" i="11"/>
  <c r="C36" i="11"/>
  <c r="C37"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B6" i="10"/>
  <c r="B5" i="10"/>
  <c r="B9" i="11"/>
  <c r="B8" i="11"/>
  <c r="AH15" i="10"/>
  <c r="AI15" i="10"/>
  <c r="AH16" i="10"/>
  <c r="AI16" i="10"/>
  <c r="AH17" i="10"/>
  <c r="AI17" i="10"/>
  <c r="AH18" i="10"/>
  <c r="AI18" i="10"/>
  <c r="AH19" i="10"/>
  <c r="AI19" i="10"/>
  <c r="AH20" i="10"/>
  <c r="AI20" i="10"/>
  <c r="AH21" i="10"/>
  <c r="AI21" i="10"/>
  <c r="AH22" i="10"/>
  <c r="AI22" i="10"/>
  <c r="AH23" i="10"/>
  <c r="AI23" i="10"/>
  <c r="AH24" i="10"/>
  <c r="AI24" i="10"/>
  <c r="AH25" i="10"/>
  <c r="AI25" i="10"/>
  <c r="AH26" i="10"/>
  <c r="AI26" i="10"/>
  <c r="AH27" i="10"/>
  <c r="AI27" i="10"/>
  <c r="AJ27" i="10"/>
  <c r="AH28" i="10"/>
  <c r="AI28" i="10"/>
  <c r="AJ28" i="10"/>
  <c r="AH29" i="10"/>
  <c r="AI29" i="10"/>
  <c r="AJ29" i="10"/>
  <c r="AH30" i="10"/>
  <c r="AI30" i="10"/>
  <c r="AJ30" i="10"/>
  <c r="AH31" i="10"/>
  <c r="AI31" i="10"/>
  <c r="AJ31" i="10"/>
  <c r="AH32" i="10"/>
  <c r="AI32" i="10"/>
  <c r="AJ32" i="10"/>
  <c r="AH33" i="10"/>
  <c r="AI33" i="10"/>
  <c r="AJ33" i="10"/>
  <c r="AH34" i="10"/>
  <c r="AI34" i="10"/>
  <c r="AJ34" i="10"/>
  <c r="AH35" i="10"/>
  <c r="AI35" i="10"/>
  <c r="AJ35" i="10"/>
  <c r="AH36" i="10"/>
  <c r="AI36" i="10"/>
  <c r="AJ36" i="10"/>
  <c r="AH37" i="10"/>
  <c r="AI37" i="10"/>
  <c r="AH38" i="10"/>
  <c r="AI38" i="10"/>
  <c r="AH39" i="10"/>
  <c r="AH40" i="10"/>
  <c r="AI40" i="10"/>
  <c r="AH41" i="10"/>
  <c r="AI41" i="10"/>
  <c r="AH42" i="10"/>
  <c r="AI42" i="10"/>
  <c r="AH43" i="10"/>
  <c r="AI43" i="10"/>
  <c r="AH44" i="10"/>
  <c r="AI44" i="10"/>
  <c r="AH45" i="10"/>
  <c r="AI45" i="10"/>
  <c r="AH46" i="10"/>
  <c r="AI46" i="10"/>
  <c r="AH47" i="10"/>
  <c r="AI47" i="10"/>
  <c r="AH48" i="10"/>
  <c r="AI48" i="10"/>
  <c r="AH49" i="10"/>
  <c r="AI49" i="10"/>
  <c r="AH50" i="10"/>
  <c r="AI50" i="10"/>
  <c r="AH51" i="10"/>
  <c r="AI51" i="10"/>
  <c r="AH52" i="10"/>
  <c r="AI52" i="10"/>
  <c r="AH53" i="10"/>
  <c r="AI53" i="10"/>
  <c r="AH54" i="10"/>
  <c r="AI54" i="10"/>
  <c r="AH55" i="10"/>
  <c r="AI55" i="10"/>
  <c r="AH56" i="10"/>
  <c r="AI56" i="10"/>
  <c r="AH57" i="10"/>
  <c r="AI57" i="10"/>
  <c r="AH58" i="10"/>
  <c r="AI58" i="10"/>
  <c r="AH59" i="10"/>
  <c r="AI59" i="10"/>
  <c r="AH60" i="10"/>
  <c r="AI60" i="10"/>
  <c r="AH61" i="10"/>
  <c r="AI61" i="10"/>
  <c r="AH62" i="10"/>
  <c r="AI62" i="10"/>
  <c r="AH63" i="10"/>
  <c r="AI63" i="10"/>
  <c r="AH64" i="10"/>
  <c r="AI64" i="10"/>
  <c r="AH65" i="10"/>
  <c r="AI65" i="10"/>
  <c r="AH66" i="10"/>
  <c r="AI66" i="10"/>
  <c r="AH67" i="10"/>
  <c r="AI67" i="10"/>
  <c r="AH68" i="10"/>
  <c r="AI68" i="10"/>
  <c r="AH69" i="10"/>
  <c r="AI69" i="10"/>
  <c r="AH70" i="10"/>
  <c r="AI70" i="10"/>
  <c r="AH71" i="10"/>
  <c r="AI71" i="10"/>
  <c r="AJ71" i="10"/>
  <c r="AH72" i="10"/>
  <c r="AI72" i="10"/>
  <c r="AH73" i="10"/>
  <c r="AI73" i="10"/>
  <c r="AH74" i="10"/>
  <c r="AI74" i="10"/>
  <c r="AH75" i="10"/>
  <c r="AH76" i="10"/>
  <c r="AH77" i="10"/>
  <c r="AH78" i="10"/>
  <c r="AI78" i="10"/>
  <c r="AH79" i="10"/>
  <c r="AH80" i="10"/>
  <c r="AH81" i="10"/>
  <c r="AH82" i="10"/>
  <c r="AH83" i="10"/>
  <c r="AH84" i="10"/>
  <c r="AH85" i="10"/>
  <c r="AI87" i="10"/>
  <c r="AI88" i="10"/>
  <c r="AI89" i="10"/>
  <c r="AI90" i="10"/>
  <c r="AI91" i="10"/>
  <c r="AI92" i="10"/>
  <c r="AI93" i="10"/>
  <c r="AI94" i="10"/>
  <c r="AI95" i="10"/>
  <c r="AI96" i="10"/>
  <c r="AI97" i="10"/>
  <c r="AH86" i="10"/>
  <c r="AH87" i="10"/>
  <c r="AH88" i="10"/>
  <c r="AH89" i="10"/>
  <c r="AH90" i="10"/>
  <c r="AH91" i="10"/>
  <c r="AH92" i="10"/>
  <c r="AH93" i="10"/>
  <c r="AG29" i="10"/>
  <c r="AG30" i="10"/>
  <c r="AG31" i="10"/>
  <c r="AG32" i="10"/>
  <c r="AG33" i="10"/>
  <c r="AG34" i="10"/>
  <c r="AG35" i="10"/>
  <c r="AG36" i="10"/>
  <c r="AG37" i="10"/>
  <c r="AG38" i="10"/>
  <c r="AG39" i="10"/>
  <c r="AG40" i="10"/>
  <c r="AG41" i="10"/>
  <c r="AG42" i="10"/>
  <c r="AG43" i="10"/>
  <c r="AG44" i="10"/>
  <c r="AG45" i="10"/>
  <c r="AG46" i="10"/>
  <c r="AG47" i="10"/>
  <c r="AG48" i="10"/>
  <c r="AG49" i="10"/>
  <c r="AG50" i="10"/>
  <c r="AG51" i="10"/>
  <c r="AG52" i="10"/>
  <c r="AG53" i="10"/>
  <c r="AG54" i="10"/>
  <c r="AG55" i="10"/>
  <c r="AG56" i="10"/>
  <c r="AG57" i="10"/>
  <c r="AG58" i="10"/>
  <c r="AG59" i="10"/>
  <c r="AG60" i="10"/>
  <c r="AG61" i="10"/>
  <c r="AG62" i="10"/>
  <c r="AG63" i="10"/>
  <c r="AG64" i="10"/>
  <c r="AG65" i="10"/>
  <c r="AG66" i="10"/>
  <c r="AG67" i="10"/>
  <c r="AG68" i="10"/>
  <c r="AG69" i="10"/>
  <c r="AG70" i="10"/>
  <c r="AG71" i="10"/>
  <c r="AG72" i="10"/>
  <c r="AG73" i="10"/>
  <c r="AG74" i="10"/>
  <c r="AG75" i="10"/>
  <c r="AG76" i="10"/>
  <c r="AG77" i="10"/>
  <c r="AG78" i="10"/>
  <c r="AG79" i="10"/>
  <c r="AG80" i="10"/>
  <c r="AG81" i="10"/>
  <c r="AG82" i="10"/>
  <c r="AG83" i="10"/>
  <c r="AG84" i="10"/>
  <c r="AG85" i="10"/>
  <c r="AG86" i="10"/>
  <c r="AG87" i="10"/>
  <c r="AG88" i="10"/>
  <c r="AG89" i="10"/>
  <c r="AG90" i="10"/>
  <c r="AG91" i="10"/>
  <c r="AG92" i="10"/>
  <c r="AG93" i="10"/>
  <c r="AF82" i="10"/>
  <c r="AF83" i="10"/>
  <c r="AF84" i="10"/>
  <c r="AF85" i="10"/>
  <c r="AF86" i="10"/>
  <c r="AF87" i="10"/>
  <c r="AF88" i="10"/>
  <c r="AF89" i="10"/>
  <c r="AF90" i="10"/>
  <c r="AF91" i="10"/>
  <c r="AF92" i="10"/>
  <c r="AF93" i="10"/>
  <c r="AF94" i="10"/>
  <c r="AF95" i="10"/>
  <c r="AF96" i="10"/>
  <c r="AF97" i="10"/>
  <c r="AF98" i="10"/>
  <c r="AF99" i="10"/>
  <c r="AF100" i="10"/>
  <c r="AF101" i="10"/>
  <c r="AF102" i="10"/>
  <c r="AF103" i="10"/>
  <c r="AF104" i="10"/>
  <c r="AF105" i="10"/>
  <c r="AF106" i="10"/>
  <c r="AF107" i="10"/>
  <c r="AF108" i="10"/>
  <c r="AF109" i="10"/>
  <c r="AC27" i="10"/>
  <c r="AE27" i="10"/>
  <c r="AC28" i="10"/>
  <c r="AE28" i="10"/>
  <c r="AC29" i="10"/>
  <c r="AE29" i="10"/>
  <c r="AC30" i="10"/>
  <c r="AE30" i="10"/>
  <c r="AC31" i="10"/>
  <c r="AE31" i="10"/>
  <c r="AC32" i="10"/>
  <c r="AE32" i="10"/>
  <c r="AC33" i="10"/>
  <c r="AE33" i="10"/>
  <c r="AC34" i="10"/>
  <c r="AE34" i="10"/>
  <c r="AC35" i="10"/>
  <c r="AE35" i="10"/>
  <c r="AC36" i="10"/>
  <c r="AE36" i="10"/>
  <c r="AC37" i="10"/>
  <c r="AE37" i="10"/>
  <c r="AC38" i="10"/>
  <c r="AE38" i="10"/>
  <c r="AC39" i="10"/>
  <c r="AE39" i="10"/>
  <c r="AC40" i="10"/>
  <c r="AE40" i="10"/>
  <c r="AC41" i="10"/>
  <c r="AE41" i="10"/>
  <c r="AC42" i="10"/>
  <c r="AE42" i="10"/>
  <c r="AC43" i="10"/>
  <c r="AE43" i="10"/>
  <c r="AC44" i="10"/>
  <c r="AE44" i="10"/>
  <c r="AC45" i="10"/>
  <c r="AE45" i="10"/>
  <c r="AC46" i="10"/>
  <c r="AE46" i="10"/>
  <c r="AC47" i="10"/>
  <c r="AE47" i="10"/>
  <c r="AC48" i="10"/>
  <c r="AE48" i="10"/>
  <c r="AC49" i="10"/>
  <c r="AE49" i="10"/>
  <c r="AC50" i="10"/>
  <c r="AE50" i="10"/>
  <c r="AC51" i="10"/>
  <c r="AE51" i="10"/>
  <c r="AC52" i="10"/>
  <c r="AE52" i="10"/>
  <c r="AC53" i="10"/>
  <c r="AE53" i="10"/>
  <c r="AC54" i="10"/>
  <c r="AE54" i="10"/>
  <c r="AC55" i="10"/>
  <c r="AE55" i="10"/>
  <c r="AC56" i="10"/>
  <c r="AE56" i="10"/>
  <c r="AC57" i="10"/>
  <c r="AE57" i="10"/>
  <c r="AC58" i="10"/>
  <c r="AE58" i="10"/>
  <c r="AC59" i="10"/>
  <c r="AE59" i="10"/>
  <c r="AC60" i="10"/>
  <c r="AE60" i="10"/>
  <c r="AC61" i="10"/>
  <c r="AE61" i="10"/>
  <c r="AC62" i="10"/>
  <c r="AE62" i="10"/>
  <c r="AC63" i="10"/>
  <c r="AE63" i="10"/>
  <c r="AC64" i="10"/>
  <c r="AE64" i="10"/>
  <c r="AC65" i="10"/>
  <c r="AE65" i="10"/>
  <c r="AC66" i="10"/>
  <c r="AE66" i="10"/>
  <c r="AC67" i="10"/>
  <c r="AE67" i="10"/>
  <c r="AC68" i="10"/>
  <c r="AE68" i="10"/>
  <c r="AC69" i="10"/>
  <c r="AE69" i="10"/>
  <c r="AC70" i="10"/>
  <c r="AE70" i="10"/>
  <c r="AC71" i="10"/>
  <c r="AE71" i="10"/>
  <c r="AC72" i="10"/>
  <c r="AE72" i="10"/>
  <c r="AC73" i="10"/>
  <c r="AE73" i="10"/>
  <c r="AC74" i="10"/>
  <c r="AE74" i="10"/>
  <c r="AC75" i="10"/>
  <c r="AE75" i="10"/>
  <c r="AC76" i="10"/>
  <c r="AE76" i="10"/>
  <c r="AC77" i="10"/>
  <c r="AE77" i="10"/>
  <c r="AC78" i="10"/>
  <c r="AE78" i="10"/>
  <c r="AC79" i="10"/>
  <c r="AE79" i="10"/>
  <c r="AC80" i="10"/>
  <c r="AE80" i="10"/>
  <c r="AC81" i="10"/>
  <c r="AE81" i="10"/>
  <c r="AC82" i="10"/>
  <c r="AE82" i="10"/>
  <c r="AC83" i="10"/>
  <c r="AE83" i="10"/>
  <c r="AC84" i="10"/>
  <c r="AC85" i="10"/>
  <c r="AE85" i="10"/>
  <c r="AC86" i="10"/>
  <c r="AC87" i="10"/>
  <c r="AC88" i="10"/>
  <c r="AC89" i="10"/>
  <c r="AC90" i="10"/>
  <c r="AC91" i="10"/>
  <c r="AC92" i="10"/>
  <c r="AC93" i="10"/>
  <c r="AC94" i="10"/>
  <c r="AC95" i="10"/>
  <c r="AC96" i="10"/>
  <c r="AC97" i="10"/>
  <c r="AC98" i="10"/>
  <c r="AC99" i="10"/>
  <c r="AC100" i="10"/>
  <c r="AC101" i="10"/>
  <c r="AC102" i="10"/>
  <c r="AC103" i="10"/>
  <c r="AC104" i="10"/>
  <c r="AC105" i="10"/>
  <c r="AC106" i="10"/>
  <c r="AC107" i="10"/>
  <c r="AC108" i="10"/>
  <c r="AE108" i="10"/>
  <c r="AC109" i="10"/>
  <c r="AE109" i="10"/>
  <c r="AA27" i="10"/>
  <c r="AA28" i="10"/>
  <c r="AA29"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Z27" i="10"/>
  <c r="Z28" i="10"/>
  <c r="Z29" i="10"/>
  <c r="Z30" i="10"/>
  <c r="Z31" i="10"/>
  <c r="Z32" i="10"/>
  <c r="Z33" i="10"/>
  <c r="Z34" i="10"/>
  <c r="Z35" i="10"/>
  <c r="Z36" i="10"/>
  <c r="Z37" i="10"/>
  <c r="Z38" i="10"/>
  <c r="Z39" i="10"/>
  <c r="Z40" i="10"/>
  <c r="Z41" i="10"/>
  <c r="Z42" i="10"/>
  <c r="Z43" i="10"/>
  <c r="Z44" i="10"/>
  <c r="Z45" i="10"/>
  <c r="Z46" i="10"/>
  <c r="Z47" i="10"/>
  <c r="Z48" i="10"/>
  <c r="Z49" i="10"/>
  <c r="Z50" i="10"/>
  <c r="Z51" i="10"/>
  <c r="Z52" i="10"/>
  <c r="Z53" i="10"/>
  <c r="Z54" i="10"/>
  <c r="Z55" i="10"/>
  <c r="Z56" i="10"/>
  <c r="Z57" i="10"/>
  <c r="Z58" i="10"/>
  <c r="Z59" i="10"/>
  <c r="Z60" i="10"/>
  <c r="Z61" i="10"/>
  <c r="Z62" i="10"/>
  <c r="Z63" i="10"/>
  <c r="Z66" i="10"/>
  <c r="Z67" i="10"/>
  <c r="Z68" i="10"/>
  <c r="Z69" i="10"/>
  <c r="Z70" i="10"/>
  <c r="Z71" i="10"/>
  <c r="Z72" i="10"/>
  <c r="Z73" i="10"/>
  <c r="Z74" i="10"/>
  <c r="Z75" i="10"/>
  <c r="Z76" i="10"/>
  <c r="Z77" i="10"/>
  <c r="Z78" i="10"/>
  <c r="Z79" i="10"/>
  <c r="Z80" i="10"/>
  <c r="Z81" i="10"/>
  <c r="Z82" i="10"/>
  <c r="Z83" i="10"/>
  <c r="Z84" i="10"/>
  <c r="Z85" i="10"/>
  <c r="Z86" i="10"/>
  <c r="Z87" i="10"/>
  <c r="Z88" i="10"/>
  <c r="Z89" i="10"/>
  <c r="Z90" i="10"/>
  <c r="Z91" i="10"/>
  <c r="Z92" i="10"/>
  <c r="Z93" i="10"/>
  <c r="Z94" i="10"/>
  <c r="Z95" i="10"/>
  <c r="Z96" i="10"/>
  <c r="Z97" i="10"/>
  <c r="Z98" i="10"/>
  <c r="Z99" i="10"/>
  <c r="Z100" i="10"/>
  <c r="Z101" i="10"/>
  <c r="Z102" i="10"/>
  <c r="Z103" i="10"/>
  <c r="Z104" i="10"/>
  <c r="Z105" i="10"/>
  <c r="Z106" i="10"/>
  <c r="Z107" i="10"/>
  <c r="Z108" i="10"/>
  <c r="Z109" i="10"/>
  <c r="Y70" i="10"/>
  <c r="Y71" i="10"/>
  <c r="Y72" i="10"/>
  <c r="Y73" i="10"/>
  <c r="Y74" i="10"/>
  <c r="Y75" i="10"/>
  <c r="Y76" i="10"/>
  <c r="Y77" i="10"/>
  <c r="Y78" i="10"/>
  <c r="Y79" i="10"/>
  <c r="Y80" i="10"/>
  <c r="Y81" i="10"/>
  <c r="Y82" i="10"/>
  <c r="Y83" i="10"/>
  <c r="Y69" i="10"/>
  <c r="U109" i="10"/>
  <c r="U108" i="10"/>
  <c r="T99" i="10"/>
  <c r="T100" i="10"/>
  <c r="T101" i="10"/>
  <c r="T102" i="10"/>
  <c r="T103" i="10"/>
  <c r="T104" i="10"/>
  <c r="T105" i="10"/>
  <c r="T106" i="10"/>
  <c r="T107" i="10"/>
  <c r="T108" i="10"/>
  <c r="T109" i="10"/>
  <c r="T97" i="10"/>
  <c r="T96" i="10"/>
  <c r="S69" i="10"/>
  <c r="S70" i="10"/>
  <c r="S71" i="10"/>
  <c r="S72" i="10"/>
  <c r="S73" i="10"/>
  <c r="S74" i="10"/>
  <c r="S75" i="10"/>
  <c r="S76" i="10"/>
  <c r="S77" i="10"/>
  <c r="S78" i="10"/>
  <c r="S79" i="10"/>
  <c r="S80" i="10"/>
  <c r="S81" i="10"/>
  <c r="S82" i="10"/>
  <c r="S83" i="10"/>
  <c r="S84" i="10"/>
  <c r="S85" i="10"/>
  <c r="S86" i="10"/>
  <c r="S87" i="10"/>
  <c r="S88" i="10"/>
  <c r="S89" i="10"/>
  <c r="S90" i="10"/>
  <c r="S91" i="10"/>
  <c r="S92" i="10"/>
  <c r="S93" i="10"/>
  <c r="S94" i="10"/>
  <c r="S95" i="10"/>
  <c r="S96" i="10"/>
  <c r="S97" i="10"/>
  <c r="S99" i="10"/>
  <c r="S100" i="10"/>
  <c r="S101" i="10"/>
  <c r="S102" i="10"/>
  <c r="S104" i="10"/>
  <c r="S105" i="10"/>
  <c r="S106" i="10"/>
  <c r="S107" i="10"/>
  <c r="S108" i="10"/>
  <c r="S109" i="10"/>
  <c r="S68" i="10"/>
  <c r="W42" i="10"/>
  <c r="W43" i="10"/>
  <c r="W44" i="10"/>
  <c r="W45" i="10"/>
  <c r="W46" i="10"/>
  <c r="W47" i="10"/>
  <c r="W48" i="10"/>
  <c r="W49" i="10"/>
  <c r="W50" i="10"/>
  <c r="W51" i="10"/>
  <c r="W52" i="10"/>
  <c r="W53" i="10"/>
  <c r="W54" i="10"/>
  <c r="W55" i="10"/>
  <c r="W56" i="10"/>
  <c r="W57" i="10"/>
  <c r="W58" i="10"/>
  <c r="W59" i="10"/>
  <c r="W60" i="10"/>
  <c r="W61" i="10"/>
  <c r="W62" i="10"/>
  <c r="W63" i="10"/>
  <c r="W64" i="10"/>
  <c r="W65" i="10"/>
  <c r="W66" i="10"/>
  <c r="W67" i="10"/>
  <c r="W68" i="10"/>
  <c r="W69" i="10"/>
  <c r="W70" i="10"/>
  <c r="W71" i="10"/>
  <c r="W72" i="10"/>
  <c r="W73" i="10"/>
  <c r="W74" i="10"/>
  <c r="W75" i="10"/>
  <c r="W76" i="10"/>
  <c r="W77" i="10"/>
  <c r="W78" i="10"/>
  <c r="W79" i="10"/>
  <c r="W80" i="10"/>
  <c r="W81" i="10"/>
  <c r="W82" i="10"/>
  <c r="W83" i="10"/>
  <c r="W84" i="10"/>
  <c r="W85" i="10"/>
  <c r="W86" i="10"/>
  <c r="W87" i="10"/>
  <c r="W88" i="10"/>
  <c r="W89" i="10"/>
  <c r="W90"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6" i="10"/>
  <c r="V67" i="10"/>
  <c r="V68" i="10"/>
  <c r="V69" i="10"/>
  <c r="V70" i="10"/>
  <c r="V71" i="10"/>
  <c r="V72" i="10"/>
  <c r="V73" i="10"/>
  <c r="V74" i="10"/>
  <c r="V75" i="10"/>
  <c r="V76" i="10"/>
  <c r="V77" i="10"/>
  <c r="V78" i="10"/>
  <c r="V79" i="10"/>
  <c r="V80" i="10"/>
  <c r="V81" i="10"/>
  <c r="V82" i="10"/>
  <c r="V83" i="10"/>
  <c r="V84" i="10"/>
  <c r="V85" i="10"/>
  <c r="V86" i="10"/>
  <c r="V87" i="10"/>
  <c r="V88" i="10"/>
  <c r="V89" i="10"/>
  <c r="V90" i="10"/>
  <c r="V91" i="10"/>
  <c r="V92" i="10"/>
  <c r="V93" i="10"/>
  <c r="V94" i="10"/>
  <c r="V95" i="10"/>
  <c r="V96" i="10"/>
  <c r="V97" i="10"/>
  <c r="V98" i="10"/>
  <c r="V99" i="10"/>
  <c r="V100" i="10"/>
  <c r="V101" i="10"/>
  <c r="V102" i="10"/>
  <c r="V103" i="10"/>
  <c r="V104" i="10"/>
  <c r="V105" i="10"/>
  <c r="V106" i="10"/>
  <c r="V107" i="10"/>
  <c r="V108" i="10"/>
  <c r="V109" i="10"/>
  <c r="V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100" i="10"/>
  <c r="P102" i="10"/>
  <c r="P103" i="10"/>
  <c r="P104" i="10"/>
  <c r="P105" i="10"/>
  <c r="P106" i="10"/>
  <c r="P107" i="10"/>
  <c r="P108" i="10"/>
  <c r="P109" i="10"/>
  <c r="P27" i="10"/>
  <c r="K16" i="10"/>
  <c r="L16" i="10"/>
  <c r="M16" i="10"/>
  <c r="N16" i="10"/>
  <c r="K17" i="10"/>
  <c r="L17" i="10"/>
  <c r="M17" i="10"/>
  <c r="N17" i="10"/>
  <c r="K18" i="10"/>
  <c r="L18" i="10"/>
  <c r="M18" i="10"/>
  <c r="N18" i="10"/>
  <c r="K19" i="10"/>
  <c r="L19" i="10"/>
  <c r="M19" i="10"/>
  <c r="N19" i="10"/>
  <c r="K20" i="10"/>
  <c r="L20" i="10"/>
  <c r="M20" i="10"/>
  <c r="N20" i="10"/>
  <c r="K21" i="10"/>
  <c r="L21" i="10"/>
  <c r="M21" i="10"/>
  <c r="N21" i="10"/>
  <c r="K22" i="10"/>
  <c r="L22" i="10"/>
  <c r="M22" i="10"/>
  <c r="N22" i="10"/>
  <c r="K23" i="10"/>
  <c r="L23" i="10"/>
  <c r="M23" i="10"/>
  <c r="N23" i="10"/>
  <c r="K24" i="10"/>
  <c r="L24" i="10"/>
  <c r="M24" i="10"/>
  <c r="N24" i="10"/>
  <c r="K25" i="10"/>
  <c r="L25" i="10"/>
  <c r="M25" i="10"/>
  <c r="N25" i="10"/>
  <c r="K26" i="10"/>
  <c r="L26" i="10"/>
  <c r="M26" i="10"/>
  <c r="N26" i="10"/>
  <c r="K27" i="10"/>
  <c r="L27" i="10"/>
  <c r="M27" i="10"/>
  <c r="N27" i="10"/>
  <c r="K28" i="10"/>
  <c r="L28" i="10"/>
  <c r="M28" i="10"/>
  <c r="N28" i="10"/>
  <c r="K29" i="10"/>
  <c r="L29" i="10"/>
  <c r="M29" i="10"/>
  <c r="N29" i="10"/>
  <c r="K30" i="10"/>
  <c r="L30" i="10"/>
  <c r="M30" i="10"/>
  <c r="N30" i="10"/>
  <c r="K31" i="10"/>
  <c r="L31" i="10"/>
  <c r="M31" i="10"/>
  <c r="N31" i="10"/>
  <c r="K32" i="10"/>
  <c r="L32" i="10"/>
  <c r="M32" i="10"/>
  <c r="N32" i="10"/>
  <c r="K33" i="10"/>
  <c r="L33" i="10"/>
  <c r="M33" i="10"/>
  <c r="N33" i="10"/>
  <c r="K34" i="10"/>
  <c r="L34" i="10"/>
  <c r="M34" i="10"/>
  <c r="N34" i="10"/>
  <c r="K35" i="10"/>
  <c r="L35" i="10"/>
  <c r="M35" i="10"/>
  <c r="N35" i="10"/>
  <c r="K36" i="10"/>
  <c r="L36" i="10"/>
  <c r="M36" i="10"/>
  <c r="N36" i="10"/>
  <c r="K37" i="10"/>
  <c r="L37" i="10"/>
  <c r="M37" i="10"/>
  <c r="N37" i="10"/>
  <c r="K38" i="10"/>
  <c r="L38" i="10"/>
  <c r="M38" i="10"/>
  <c r="N38" i="10"/>
  <c r="K39" i="10"/>
  <c r="L39" i="10"/>
  <c r="M39" i="10"/>
  <c r="N39" i="10"/>
  <c r="K40" i="10"/>
  <c r="L40" i="10"/>
  <c r="M40" i="10"/>
  <c r="N40" i="10"/>
  <c r="K41" i="10"/>
  <c r="L41" i="10"/>
  <c r="M41" i="10"/>
  <c r="N41" i="10"/>
  <c r="K42" i="10"/>
  <c r="L42" i="10"/>
  <c r="M42" i="10"/>
  <c r="N42" i="10"/>
  <c r="K43" i="10"/>
  <c r="L43" i="10"/>
  <c r="M43" i="10"/>
  <c r="N43" i="10"/>
  <c r="K44" i="10"/>
  <c r="L44" i="10"/>
  <c r="M44" i="10"/>
  <c r="N44" i="10"/>
  <c r="K45" i="10"/>
  <c r="L45" i="10"/>
  <c r="M45" i="10"/>
  <c r="N45" i="10"/>
  <c r="K46" i="10"/>
  <c r="L46" i="10"/>
  <c r="M46" i="10"/>
  <c r="N46" i="10"/>
  <c r="K47" i="10"/>
  <c r="L47" i="10"/>
  <c r="M47" i="10"/>
  <c r="N47" i="10"/>
  <c r="K48" i="10"/>
  <c r="L48" i="10"/>
  <c r="M48" i="10"/>
  <c r="N48" i="10"/>
  <c r="K49" i="10"/>
  <c r="L49" i="10"/>
  <c r="M49" i="10"/>
  <c r="N49" i="10"/>
  <c r="K50" i="10"/>
  <c r="L50" i="10"/>
  <c r="M50" i="10"/>
  <c r="N50" i="10"/>
  <c r="K51" i="10"/>
  <c r="L51" i="10"/>
  <c r="M51" i="10"/>
  <c r="N51" i="10"/>
  <c r="K52" i="10"/>
  <c r="L52" i="10"/>
  <c r="M52" i="10"/>
  <c r="N52" i="10"/>
  <c r="K53" i="10"/>
  <c r="L53" i="10"/>
  <c r="M53" i="10"/>
  <c r="N53" i="10"/>
  <c r="K54" i="10"/>
  <c r="L54" i="10"/>
  <c r="M54" i="10"/>
  <c r="N54" i="10"/>
  <c r="K55" i="10"/>
  <c r="L55" i="10"/>
  <c r="M55" i="10"/>
  <c r="N55" i="10"/>
  <c r="K56" i="10"/>
  <c r="L56" i="10"/>
  <c r="M56" i="10"/>
  <c r="N56" i="10"/>
  <c r="K57" i="10"/>
  <c r="L57" i="10"/>
  <c r="M57" i="10"/>
  <c r="N57" i="10"/>
  <c r="K58" i="10"/>
  <c r="L58" i="10"/>
  <c r="M58" i="10"/>
  <c r="N58" i="10"/>
  <c r="K59" i="10"/>
  <c r="L59" i="10"/>
  <c r="M59" i="10"/>
  <c r="N59" i="10"/>
  <c r="K60" i="10"/>
  <c r="L60" i="10"/>
  <c r="M60" i="10"/>
  <c r="N60" i="10"/>
  <c r="K61" i="10"/>
  <c r="L61" i="10"/>
  <c r="M61" i="10"/>
  <c r="N61" i="10"/>
  <c r="K62" i="10"/>
  <c r="L62" i="10"/>
  <c r="M62" i="10"/>
  <c r="N62" i="10"/>
  <c r="K63" i="10"/>
  <c r="L63" i="10"/>
  <c r="M63" i="10"/>
  <c r="N63" i="10"/>
  <c r="K64" i="10"/>
  <c r="L64" i="10"/>
  <c r="M64" i="10"/>
  <c r="N64" i="10"/>
  <c r="K65" i="10"/>
  <c r="L65" i="10"/>
  <c r="M65" i="10"/>
  <c r="N65" i="10"/>
  <c r="K66" i="10"/>
  <c r="L66" i="10"/>
  <c r="M66" i="10"/>
  <c r="N66" i="10"/>
  <c r="K67" i="10"/>
  <c r="L67" i="10"/>
  <c r="M67" i="10"/>
  <c r="N67" i="10"/>
  <c r="K68" i="10"/>
  <c r="L68" i="10"/>
  <c r="M68" i="10"/>
  <c r="N68" i="10"/>
  <c r="K69" i="10"/>
  <c r="L69" i="10"/>
  <c r="M69" i="10"/>
  <c r="N69" i="10"/>
  <c r="K70" i="10"/>
  <c r="L70" i="10"/>
  <c r="M70" i="10"/>
  <c r="N70" i="10"/>
  <c r="K71" i="10"/>
  <c r="L71" i="10"/>
  <c r="M71" i="10"/>
  <c r="N71" i="10"/>
  <c r="K72" i="10"/>
  <c r="L72" i="10"/>
  <c r="M72" i="10"/>
  <c r="N72" i="10"/>
  <c r="K73" i="10"/>
  <c r="L73" i="10"/>
  <c r="M73" i="10"/>
  <c r="N73" i="10"/>
  <c r="K74" i="10"/>
  <c r="L74" i="10"/>
  <c r="M74" i="10"/>
  <c r="N74" i="10"/>
  <c r="K75" i="10"/>
  <c r="L75" i="10"/>
  <c r="M75" i="10"/>
  <c r="N75" i="10"/>
  <c r="K76" i="10"/>
  <c r="L76" i="10"/>
  <c r="M76" i="10"/>
  <c r="N76" i="10"/>
  <c r="K77" i="10"/>
  <c r="L77" i="10"/>
  <c r="M77" i="10"/>
  <c r="N77" i="10"/>
  <c r="N78" i="10"/>
  <c r="N80" i="10"/>
  <c r="N81" i="10"/>
  <c r="N82" i="10"/>
  <c r="N83" i="10"/>
  <c r="N84" i="10"/>
  <c r="N85" i="10"/>
  <c r="N86" i="10"/>
  <c r="N87" i="10"/>
  <c r="N88" i="10"/>
  <c r="N89" i="10"/>
  <c r="N90" i="10"/>
  <c r="K91" i="10"/>
  <c r="L91" i="10"/>
  <c r="M91" i="10"/>
  <c r="N91" i="10"/>
  <c r="K92" i="10"/>
  <c r="L92" i="10"/>
  <c r="M92" i="10"/>
  <c r="N92" i="10"/>
  <c r="K93" i="10"/>
  <c r="L93" i="10"/>
  <c r="M93" i="10"/>
  <c r="N93" i="10"/>
  <c r="K94" i="10"/>
  <c r="L94" i="10"/>
  <c r="M94" i="10"/>
  <c r="K95" i="10"/>
  <c r="L95" i="10"/>
  <c r="M95" i="10"/>
  <c r="K96" i="10"/>
  <c r="L96" i="10"/>
  <c r="M96" i="10"/>
  <c r="K97" i="10"/>
  <c r="L97" i="10"/>
  <c r="M97" i="10"/>
  <c r="K98" i="10"/>
  <c r="L98" i="10"/>
  <c r="M98" i="10"/>
  <c r="K99" i="10"/>
  <c r="L99" i="10"/>
  <c r="M99" i="10"/>
  <c r="K100" i="10"/>
  <c r="L100" i="10"/>
  <c r="M100" i="10"/>
  <c r="K101" i="10"/>
  <c r="L101" i="10"/>
  <c r="M101" i="10"/>
  <c r="K102" i="10"/>
  <c r="L102" i="10"/>
  <c r="M102" i="10"/>
  <c r="K103" i="10"/>
  <c r="L103" i="10"/>
  <c r="M103" i="10"/>
  <c r="K104" i="10"/>
  <c r="L104" i="10"/>
  <c r="M104" i="10"/>
  <c r="K105" i="10"/>
  <c r="L105" i="10"/>
  <c r="M105" i="10"/>
  <c r="K106" i="10"/>
  <c r="L106" i="10"/>
  <c r="M106" i="10"/>
  <c r="K107" i="10"/>
  <c r="L107" i="10"/>
  <c r="M107" i="10"/>
  <c r="K108" i="10"/>
  <c r="L108" i="10"/>
  <c r="M108" i="10"/>
  <c r="K109" i="10"/>
  <c r="L109" i="10"/>
  <c r="M109" i="10"/>
  <c r="L15" i="10"/>
  <c r="M15" i="10"/>
  <c r="N15" i="10"/>
  <c r="K15" i="10"/>
  <c r="H64" i="10"/>
  <c r="I64" i="10"/>
  <c r="H65" i="10"/>
  <c r="I65" i="10"/>
  <c r="H66" i="10"/>
  <c r="I66" i="10"/>
  <c r="H67" i="10"/>
  <c r="I67" i="10"/>
  <c r="H68" i="10"/>
  <c r="I68" i="10"/>
  <c r="H69" i="10"/>
  <c r="I69" i="10"/>
  <c r="H70" i="10"/>
  <c r="I70" i="10"/>
  <c r="H71" i="10"/>
  <c r="I71" i="10"/>
  <c r="H72" i="10"/>
  <c r="I72" i="10"/>
  <c r="H73" i="10"/>
  <c r="I73" i="10"/>
  <c r="H74" i="10"/>
  <c r="I74" i="10"/>
  <c r="H75" i="10"/>
  <c r="I75" i="10"/>
  <c r="H76" i="10"/>
  <c r="I76" i="10"/>
  <c r="H77" i="10"/>
  <c r="I77" i="10"/>
  <c r="H78" i="10"/>
  <c r="I78" i="10"/>
  <c r="H79" i="10"/>
  <c r="I79" i="10"/>
  <c r="H80" i="10"/>
  <c r="I80" i="10"/>
  <c r="H81" i="10"/>
  <c r="I81" i="10"/>
  <c r="H82" i="10"/>
  <c r="I82" i="10"/>
  <c r="H83" i="10"/>
  <c r="I83" i="10"/>
  <c r="H84" i="10"/>
  <c r="I84" i="10"/>
  <c r="H85" i="10"/>
  <c r="I85" i="10"/>
  <c r="H86" i="10"/>
  <c r="I86" i="10"/>
  <c r="H87" i="10"/>
  <c r="I87" i="10"/>
  <c r="H88" i="10"/>
  <c r="I88" i="10"/>
  <c r="H89" i="10"/>
  <c r="I89" i="10"/>
  <c r="H90" i="10"/>
  <c r="I90" i="10"/>
  <c r="H91" i="10"/>
  <c r="I91" i="10"/>
  <c r="H92" i="10"/>
  <c r="I92" i="10"/>
  <c r="H93" i="10"/>
  <c r="I93" i="10"/>
  <c r="H94" i="10"/>
  <c r="I94" i="10"/>
  <c r="H95" i="10"/>
  <c r="I95" i="10"/>
  <c r="H96" i="10"/>
  <c r="I96" i="10"/>
  <c r="H97" i="10"/>
  <c r="I97" i="10"/>
  <c r="H98" i="10"/>
  <c r="I98" i="10"/>
  <c r="H99" i="10"/>
  <c r="I99" i="10"/>
  <c r="H100" i="10"/>
  <c r="I100" i="10"/>
  <c r="H101" i="10"/>
  <c r="I101" i="10"/>
  <c r="H102" i="10"/>
  <c r="I102" i="10"/>
  <c r="H103" i="10"/>
  <c r="I103" i="10"/>
  <c r="H104" i="10"/>
  <c r="I104" i="10"/>
  <c r="H105" i="10"/>
  <c r="I105" i="10"/>
  <c r="H106" i="10"/>
  <c r="I106" i="10"/>
  <c r="H107" i="10"/>
  <c r="I107" i="10"/>
  <c r="H108" i="10"/>
  <c r="I108" i="10"/>
  <c r="H109" i="10"/>
  <c r="I109" i="10"/>
  <c r="I63" i="10"/>
  <c r="H63"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16" i="10"/>
  <c r="H17" i="10"/>
  <c r="H18" i="10"/>
  <c r="H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D58" i="10"/>
  <c r="D59" i="10"/>
  <c r="D60" i="10"/>
  <c r="D61" i="10"/>
  <c r="D62" i="10"/>
  <c r="D63" i="10"/>
  <c r="C64" i="10"/>
  <c r="D64" i="10"/>
  <c r="C65" i="10"/>
  <c r="D65" i="10"/>
  <c r="C66" i="10"/>
  <c r="D66" i="10"/>
  <c r="C67" i="10"/>
  <c r="D67" i="10"/>
  <c r="C68" i="10"/>
  <c r="D68" i="10"/>
  <c r="C69" i="10"/>
  <c r="D69" i="10"/>
  <c r="C70" i="10"/>
  <c r="D70" i="10"/>
  <c r="C71" i="10"/>
  <c r="D71" i="10"/>
  <c r="F71" i="10"/>
  <c r="C72" i="10"/>
  <c r="D72" i="10"/>
  <c r="F72" i="10"/>
  <c r="C73" i="10"/>
  <c r="D73" i="10"/>
  <c r="F73" i="10"/>
  <c r="C74" i="10"/>
  <c r="D74" i="10"/>
  <c r="E74" i="10"/>
  <c r="C75" i="10"/>
  <c r="D75" i="10"/>
  <c r="E75" i="10"/>
  <c r="C76" i="10"/>
  <c r="D76" i="10"/>
  <c r="C77" i="10"/>
  <c r="D77" i="10"/>
  <c r="C78" i="10"/>
  <c r="D78" i="10"/>
  <c r="E78" i="10"/>
  <c r="F78" i="10"/>
  <c r="C79" i="10"/>
  <c r="D79" i="10"/>
  <c r="C80" i="10"/>
  <c r="D80" i="10"/>
  <c r="C81" i="10"/>
  <c r="D81" i="10"/>
  <c r="C82" i="10"/>
  <c r="D82" i="10"/>
  <c r="C83" i="10"/>
  <c r="D83" i="10"/>
  <c r="C84" i="10"/>
  <c r="D84" i="10"/>
  <c r="C85" i="10"/>
  <c r="D85" i="10"/>
  <c r="C86" i="10"/>
  <c r="D86" i="10"/>
  <c r="C87" i="10"/>
  <c r="C88" i="10"/>
  <c r="D88" i="10"/>
  <c r="C89" i="10"/>
  <c r="D89" i="10"/>
  <c r="C90" i="10"/>
  <c r="D90" i="10"/>
  <c r="C91" i="10"/>
  <c r="D91" i="10"/>
  <c r="C92" i="10"/>
  <c r="D92" i="10"/>
  <c r="C93" i="10"/>
  <c r="D93" i="10"/>
  <c r="C94" i="10"/>
  <c r="D94" i="10"/>
  <c r="C95" i="10"/>
  <c r="D95" i="10"/>
  <c r="C96" i="10"/>
  <c r="D96" i="10"/>
  <c r="C97" i="10"/>
  <c r="D97" i="10"/>
  <c r="C98" i="10"/>
  <c r="D98" i="10"/>
  <c r="C99" i="10"/>
  <c r="D99" i="10"/>
  <c r="D100" i="10"/>
  <c r="D101" i="10"/>
  <c r="C102" i="10"/>
  <c r="D102" i="10"/>
  <c r="C103" i="10"/>
  <c r="D103" i="10"/>
  <c r="C104" i="10"/>
  <c r="D104" i="10"/>
  <c r="C105" i="10"/>
  <c r="D105" i="10"/>
  <c r="C106" i="10"/>
  <c r="D106" i="10"/>
  <c r="C107" i="10"/>
  <c r="D107" i="10"/>
  <c r="C108" i="10"/>
  <c r="D108" i="10"/>
  <c r="C109" i="10"/>
  <c r="D109" i="10"/>
  <c r="C15" i="10"/>
  <c r="B9" i="10"/>
  <c r="B8" i="10"/>
  <c r="B6" i="4"/>
  <c r="B5" i="4"/>
  <c r="B9" i="1"/>
  <c r="B8" i="1"/>
  <c r="B9" i="4"/>
  <c r="B8" i="4"/>
  <c r="B9" i="9"/>
  <c r="B8" i="9"/>
  <c r="B6" i="9"/>
  <c r="B5" i="9"/>
  <c r="G15" i="8"/>
  <c r="J15" i="8"/>
  <c r="O15" i="8"/>
  <c r="X15" i="8"/>
  <c r="AJ15" i="8" s="1"/>
  <c r="G13" i="12" s="1"/>
  <c r="G16" i="8"/>
  <c r="G15" i="9" s="1"/>
  <c r="J16" i="8"/>
  <c r="J15" i="9" s="1"/>
  <c r="O16" i="8"/>
  <c r="Q16" i="8" s="1"/>
  <c r="X16" i="8"/>
  <c r="AJ16" i="8" s="1"/>
  <c r="AG15" i="9"/>
  <c r="AH15" i="9"/>
  <c r="G17" i="8"/>
  <c r="G16" i="9" s="1"/>
  <c r="J17" i="8"/>
  <c r="J16" i="9" s="1"/>
  <c r="O17" i="8"/>
  <c r="Q17" i="8" s="1"/>
  <c r="R17" i="8"/>
  <c r="X17" i="8"/>
  <c r="AJ17" i="8" s="1"/>
  <c r="AF16" i="9"/>
  <c r="AG16" i="9"/>
  <c r="AH16" i="9"/>
  <c r="G18" i="8"/>
  <c r="G17" i="9" s="1"/>
  <c r="J18" i="8"/>
  <c r="J17" i="9" s="1"/>
  <c r="O18" i="8"/>
  <c r="R18" i="8"/>
  <c r="X18" i="8"/>
  <c r="AJ18" i="8" s="1"/>
  <c r="G19" i="8"/>
  <c r="G18" i="9" s="1"/>
  <c r="J19" i="8"/>
  <c r="J18" i="9" s="1"/>
  <c r="O19" i="8"/>
  <c r="R19" i="8"/>
  <c r="X19" i="8"/>
  <c r="G20" i="8"/>
  <c r="G19" i="9" s="1"/>
  <c r="O20" i="8"/>
  <c r="R20" i="8"/>
  <c r="R19" i="9" s="1"/>
  <c r="X20" i="8"/>
  <c r="G21" i="8"/>
  <c r="G20" i="9" s="1"/>
  <c r="O21" i="8"/>
  <c r="R21" i="8"/>
  <c r="R20" i="9" s="1"/>
  <c r="X21" i="8"/>
  <c r="AE20" i="9"/>
  <c r="G22" i="8"/>
  <c r="J22" i="8"/>
  <c r="O22" i="8"/>
  <c r="R22" i="8"/>
  <c r="X22" i="8"/>
  <c r="AE22" i="9"/>
  <c r="B20" i="8"/>
  <c r="B21" i="8"/>
  <c r="B20" i="9" s="1"/>
  <c r="B22" i="8"/>
  <c r="B19" i="8"/>
  <c r="F19" i="8" s="1"/>
  <c r="B18" i="8"/>
  <c r="B17" i="8"/>
  <c r="B16" i="8"/>
  <c r="B15" i="8"/>
  <c r="F15" i="8" s="1"/>
  <c r="B13" i="12" s="1"/>
  <c r="B6" i="8"/>
  <c r="B5" i="8"/>
  <c r="B6" i="1"/>
  <c r="B5" i="1"/>
  <c r="X40" i="1"/>
  <c r="X41" i="1"/>
  <c r="X107" i="1"/>
  <c r="X107" i="11" s="1"/>
  <c r="X96" i="1"/>
  <c r="X97" i="1"/>
  <c r="X98" i="1"/>
  <c r="X98" i="11" s="1"/>
  <c r="X99" i="1"/>
  <c r="X99" i="11" s="1"/>
  <c r="X100" i="1"/>
  <c r="X100" i="11" s="1"/>
  <c r="X101" i="1"/>
  <c r="X101" i="11" s="1"/>
  <c r="X102" i="1"/>
  <c r="X102" i="11" s="1"/>
  <c r="X103" i="1"/>
  <c r="X103" i="11" s="1"/>
  <c r="X104" i="1"/>
  <c r="X104" i="11" s="1"/>
  <c r="X105" i="1"/>
  <c r="X105" i="11" s="1"/>
  <c r="X106" i="1"/>
  <c r="X106" i="11" s="1"/>
  <c r="X95" i="1"/>
  <c r="X68" i="1"/>
  <c r="X69" i="1"/>
  <c r="X70" i="1"/>
  <c r="X71" i="1"/>
  <c r="X72" i="1"/>
  <c r="X73" i="1"/>
  <c r="X74" i="1"/>
  <c r="X75" i="1"/>
  <c r="X76" i="1"/>
  <c r="X77" i="1"/>
  <c r="X78" i="1"/>
  <c r="X79" i="1"/>
  <c r="X80" i="1"/>
  <c r="X81" i="1"/>
  <c r="X82" i="1"/>
  <c r="X83" i="1"/>
  <c r="X84" i="1"/>
  <c r="X85" i="1"/>
  <c r="X86" i="1"/>
  <c r="X87" i="1"/>
  <c r="X88" i="1"/>
  <c r="X89" i="1"/>
  <c r="X90" i="1"/>
  <c r="X91" i="1"/>
  <c r="X92" i="1"/>
  <c r="X93" i="1"/>
  <c r="X94" i="1"/>
  <c r="X67" i="1"/>
  <c r="X42" i="1"/>
  <c r="X43" i="1"/>
  <c r="X44" i="1"/>
  <c r="X45" i="1"/>
  <c r="X46" i="1"/>
  <c r="X47" i="1"/>
  <c r="X48" i="1"/>
  <c r="X49" i="1"/>
  <c r="X50" i="1"/>
  <c r="X51" i="1"/>
  <c r="X52" i="1"/>
  <c r="X53" i="1"/>
  <c r="X54" i="1"/>
  <c r="X55" i="1"/>
  <c r="X56" i="1"/>
  <c r="X57" i="1"/>
  <c r="X58" i="1"/>
  <c r="X59" i="1"/>
  <c r="X60" i="1"/>
  <c r="X61" i="1"/>
  <c r="X62" i="1"/>
  <c r="X63" i="1"/>
  <c r="X64" i="1"/>
  <c r="X65" i="1"/>
  <c r="X66" i="1"/>
  <c r="X38" i="1"/>
  <c r="X39" i="1"/>
  <c r="X27" i="1"/>
  <c r="X28" i="1"/>
  <c r="X28" i="10" s="1"/>
  <c r="X29" i="1"/>
  <c r="X30" i="1"/>
  <c r="X30" i="10" s="1"/>
  <c r="X31" i="1"/>
  <c r="X31" i="10" s="1"/>
  <c r="X32" i="1"/>
  <c r="X32" i="10" s="1"/>
  <c r="X33" i="1"/>
  <c r="X34" i="1"/>
  <c r="X34" i="10" s="1"/>
  <c r="X35" i="1"/>
  <c r="X35" i="10" s="1"/>
  <c r="X36" i="1"/>
  <c r="X36" i="10" s="1"/>
  <c r="X37" i="1"/>
  <c r="X26" i="1"/>
  <c r="G75" i="1"/>
  <c r="G77" i="1"/>
  <c r="G78" i="1"/>
  <c r="G79" i="1"/>
  <c r="G80" i="1"/>
  <c r="G81" i="1"/>
  <c r="G81" i="10" s="1"/>
  <c r="G82" i="1"/>
  <c r="G82" i="10" s="1"/>
  <c r="G83" i="1"/>
  <c r="G84" i="1"/>
  <c r="G85" i="1"/>
  <c r="G85" i="10" s="1"/>
  <c r="G86" i="1"/>
  <c r="G86" i="10" s="1"/>
  <c r="G87" i="1"/>
  <c r="G75" i="11" s="1"/>
  <c r="G88" i="1"/>
  <c r="G89" i="1"/>
  <c r="G77" i="11" s="1"/>
  <c r="G90" i="1"/>
  <c r="G78" i="11" s="1"/>
  <c r="G91" i="1"/>
  <c r="G79" i="11" s="1"/>
  <c r="G92" i="1"/>
  <c r="G80" i="11" s="1"/>
  <c r="G93" i="1"/>
  <c r="G81" i="11" s="1"/>
  <c r="G94" i="1"/>
  <c r="G82" i="11" s="1"/>
  <c r="G95" i="1"/>
  <c r="G83" i="11" s="1"/>
  <c r="G96" i="1"/>
  <c r="G84" i="11" s="1"/>
  <c r="G97" i="1"/>
  <c r="G85" i="11" s="1"/>
  <c r="G98" i="1"/>
  <c r="G99" i="1"/>
  <c r="G100" i="1"/>
  <c r="G101" i="1"/>
  <c r="G102" i="1"/>
  <c r="G103" i="1"/>
  <c r="G104" i="1"/>
  <c r="G105" i="1"/>
  <c r="G106" i="1"/>
  <c r="G107" i="1"/>
  <c r="G108" i="1"/>
  <c r="G109" i="1"/>
  <c r="G109" i="11" s="1"/>
  <c r="G73" i="1"/>
  <c r="G71" i="1"/>
  <c r="G72" i="1"/>
  <c r="G70" i="1"/>
  <c r="G63" i="1"/>
  <c r="G64" i="1"/>
  <c r="G64" i="10" s="1"/>
  <c r="G65" i="1"/>
  <c r="G65" i="10" s="1"/>
  <c r="G66" i="1"/>
  <c r="G66" i="10" s="1"/>
  <c r="G67" i="1"/>
  <c r="G67" i="10" s="1"/>
  <c r="G68" i="1"/>
  <c r="G68" i="10" s="1"/>
  <c r="G69" i="1"/>
  <c r="G57" i="11" s="1"/>
  <c r="G62" i="1"/>
  <c r="G58" i="1"/>
  <c r="G59" i="1"/>
  <c r="G60" i="1"/>
  <c r="G61" i="1"/>
  <c r="G54" i="1"/>
  <c r="G55" i="1"/>
  <c r="G56" i="1"/>
  <c r="G53" i="1"/>
  <c r="G52" i="1"/>
  <c r="G51" i="1"/>
  <c r="G50" i="1"/>
  <c r="G15" i="1"/>
  <c r="G16" i="1"/>
  <c r="G16" i="10" s="1"/>
  <c r="G17" i="1"/>
  <c r="G17" i="10" s="1"/>
  <c r="G18" i="1"/>
  <c r="G19" i="1"/>
  <c r="G19" i="10" s="1"/>
  <c r="G20" i="1"/>
  <c r="G20" i="10" s="1"/>
  <c r="G21" i="1"/>
  <c r="G21" i="10" s="1"/>
  <c r="G22" i="1"/>
  <c r="G23" i="1"/>
  <c r="G23" i="10" s="1"/>
  <c r="G24" i="1"/>
  <c r="G24" i="10" s="1"/>
  <c r="G25" i="1"/>
  <c r="G25" i="10" s="1"/>
  <c r="G26" i="1"/>
  <c r="G27" i="1"/>
  <c r="G28" i="1"/>
  <c r="G29" i="1"/>
  <c r="G30" i="1"/>
  <c r="G31" i="1"/>
  <c r="G32" i="1"/>
  <c r="G33" i="1"/>
  <c r="G34" i="1"/>
  <c r="G35" i="1"/>
  <c r="G36" i="1"/>
  <c r="G37" i="1"/>
  <c r="G38" i="1"/>
  <c r="G39" i="1"/>
  <c r="G40" i="1"/>
  <c r="G41" i="1"/>
  <c r="G41" i="10" s="1"/>
  <c r="G42" i="1"/>
  <c r="G43" i="1"/>
  <c r="G44" i="1"/>
  <c r="G45" i="1"/>
  <c r="G46" i="1"/>
  <c r="G47" i="1"/>
  <c r="G48" i="1"/>
  <c r="G49" i="1"/>
  <c r="G14" i="1"/>
  <c r="B15" i="9" l="1"/>
  <c r="F17" i="8"/>
  <c r="B16" i="9"/>
  <c r="B21" i="9"/>
  <c r="B22" i="9"/>
  <c r="B19" i="9"/>
  <c r="AJ22" i="8"/>
  <c r="X22" i="9"/>
  <c r="R21" i="9"/>
  <c r="R22" i="9"/>
  <c r="O21" i="9"/>
  <c r="O22" i="9"/>
  <c r="J22" i="9"/>
  <c r="G21" i="9"/>
  <c r="G22" i="9"/>
  <c r="AJ21" i="8"/>
  <c r="Q21" i="8"/>
  <c r="O20" i="9"/>
  <c r="X19" i="9"/>
  <c r="Q20" i="8"/>
  <c r="O19" i="9"/>
  <c r="Q19" i="8"/>
  <c r="O18" i="9"/>
  <c r="Q18" i="8"/>
  <c r="O17" i="9"/>
  <c r="G96" i="11"/>
  <c r="G108" i="11"/>
  <c r="G95" i="11"/>
  <c r="G107" i="11"/>
  <c r="G94" i="11"/>
  <c r="G106" i="11"/>
  <c r="G93" i="11"/>
  <c r="G105" i="11"/>
  <c r="G92" i="11"/>
  <c r="G104" i="11"/>
  <c r="G91" i="11"/>
  <c r="G103" i="11"/>
  <c r="Q22" i="8"/>
  <c r="Q22" i="9" s="1"/>
  <c r="G97" i="11"/>
  <c r="G110" i="10"/>
  <c r="G90" i="11"/>
  <c r="G102" i="11"/>
  <c r="G89" i="11"/>
  <c r="G101" i="11"/>
  <c r="G88" i="11"/>
  <c r="G100" i="11"/>
  <c r="G87" i="11"/>
  <c r="G99" i="11"/>
  <c r="G86" i="11"/>
  <c r="G98" i="11"/>
  <c r="AJ22" i="9"/>
  <c r="Q15" i="8"/>
  <c r="E13" i="12" s="1"/>
  <c r="W22" i="8"/>
  <c r="W22" i="9" s="1"/>
  <c r="N22" i="8"/>
  <c r="N22" i="9" s="1"/>
  <c r="I22" i="8"/>
  <c r="I22" i="9" s="1"/>
  <c r="W21" i="8"/>
  <c r="E19" i="12"/>
  <c r="I21" i="8"/>
  <c r="W20" i="8"/>
  <c r="I20" i="8"/>
  <c r="W19" i="8"/>
  <c r="N19" i="8"/>
  <c r="I19" i="8"/>
  <c r="W18" i="8"/>
  <c r="N18" i="8"/>
  <c r="I18" i="8"/>
  <c r="W17" i="8"/>
  <c r="O16" i="9"/>
  <c r="N17" i="8"/>
  <c r="I17" i="8"/>
  <c r="E14" i="12"/>
  <c r="N16" i="8"/>
  <c r="I16" i="8"/>
  <c r="I15" i="8"/>
  <c r="F22" i="8"/>
  <c r="F22" i="9" s="1"/>
  <c r="AE21" i="9"/>
  <c r="B15" i="12"/>
  <c r="B17" i="12"/>
  <c r="B20" i="12"/>
  <c r="B20" i="13" s="1"/>
  <c r="G18" i="11"/>
  <c r="G17" i="11"/>
  <c r="G15" i="10"/>
  <c r="F18" i="12"/>
  <c r="F17" i="12"/>
  <c r="F16" i="12"/>
  <c r="F15" i="12"/>
  <c r="D15" i="12"/>
  <c r="W16" i="8"/>
  <c r="F14" i="12" s="1"/>
  <c r="D14" i="12"/>
  <c r="F13" i="12"/>
  <c r="N15" i="8"/>
  <c r="D13" i="12" s="1"/>
  <c r="G28" i="11"/>
  <c r="G40" i="10"/>
  <c r="G31" i="11"/>
  <c r="G43" i="10"/>
  <c r="G34" i="11"/>
  <c r="G46" i="10"/>
  <c r="G30" i="11"/>
  <c r="G42" i="10"/>
  <c r="G26" i="11"/>
  <c r="G38" i="10"/>
  <c r="G22" i="11"/>
  <c r="G34" i="10"/>
  <c r="G14" i="11"/>
  <c r="G26" i="10"/>
  <c r="G22" i="10"/>
  <c r="G18" i="10"/>
  <c r="G48" i="11"/>
  <c r="G60" i="10"/>
  <c r="G60" i="11"/>
  <c r="G72" i="10"/>
  <c r="G72" i="11"/>
  <c r="G68" i="11"/>
  <c r="X37" i="10"/>
  <c r="X33" i="10"/>
  <c r="X29" i="10"/>
  <c r="X26" i="11"/>
  <c r="X38" i="10"/>
  <c r="X51" i="11"/>
  <c r="X63" i="10"/>
  <c r="X47" i="11"/>
  <c r="X59" i="10"/>
  <c r="X43" i="11"/>
  <c r="X55" i="10"/>
  <c r="X39" i="11"/>
  <c r="X51" i="10"/>
  <c r="X35" i="11"/>
  <c r="X47" i="10"/>
  <c r="X31" i="11"/>
  <c r="X43" i="10"/>
  <c r="X81" i="11"/>
  <c r="X93" i="10"/>
  <c r="X77" i="11"/>
  <c r="X89" i="10"/>
  <c r="X73" i="11"/>
  <c r="X85" i="10"/>
  <c r="X69" i="11"/>
  <c r="X81" i="10"/>
  <c r="X65" i="11"/>
  <c r="X77" i="10"/>
  <c r="X61" i="11"/>
  <c r="X73" i="10"/>
  <c r="X57" i="11"/>
  <c r="X69" i="10"/>
  <c r="X93" i="11"/>
  <c r="X105" i="10"/>
  <c r="X89" i="11"/>
  <c r="X101" i="10"/>
  <c r="X85" i="11"/>
  <c r="X97" i="10"/>
  <c r="X96" i="11"/>
  <c r="X108" i="10"/>
  <c r="F21" i="8"/>
  <c r="D17" i="12"/>
  <c r="E17" i="12"/>
  <c r="G106" i="10"/>
  <c r="G102" i="10"/>
  <c r="G96" i="10"/>
  <c r="G92" i="10"/>
  <c r="G88" i="10"/>
  <c r="G37" i="11"/>
  <c r="G49" i="10"/>
  <c r="G25" i="11"/>
  <c r="G37" i="10"/>
  <c r="G21" i="11"/>
  <c r="G33" i="10"/>
  <c r="G47" i="11"/>
  <c r="G59" i="10"/>
  <c r="G59" i="11"/>
  <c r="G71" i="10"/>
  <c r="G71" i="11"/>
  <c r="G67" i="11"/>
  <c r="G63" i="11"/>
  <c r="X54" i="11"/>
  <c r="X66" i="10"/>
  <c r="X50" i="11"/>
  <c r="X62" i="10"/>
  <c r="X46" i="11"/>
  <c r="X58" i="10"/>
  <c r="X42" i="11"/>
  <c r="X54" i="10"/>
  <c r="X38" i="11"/>
  <c r="X50" i="10"/>
  <c r="X34" i="11"/>
  <c r="X46" i="10"/>
  <c r="X30" i="11"/>
  <c r="X42" i="10"/>
  <c r="X80" i="11"/>
  <c r="X92" i="10"/>
  <c r="X76" i="11"/>
  <c r="X88" i="10"/>
  <c r="X72" i="11"/>
  <c r="X84" i="10"/>
  <c r="X68" i="11"/>
  <c r="X80" i="10"/>
  <c r="X64" i="11"/>
  <c r="X76" i="10"/>
  <c r="X60" i="11"/>
  <c r="X72" i="10"/>
  <c r="X56" i="11"/>
  <c r="X68" i="10"/>
  <c r="X92" i="11"/>
  <c r="X104" i="10"/>
  <c r="X88" i="11"/>
  <c r="X100" i="10"/>
  <c r="X84" i="11"/>
  <c r="X96" i="10"/>
  <c r="X29" i="11"/>
  <c r="X41" i="10"/>
  <c r="E16" i="12"/>
  <c r="G107" i="10"/>
  <c r="G103" i="10"/>
  <c r="G100" i="10"/>
  <c r="G97" i="10"/>
  <c r="G93" i="10"/>
  <c r="G89" i="10"/>
  <c r="G69" i="10"/>
  <c r="G36" i="11"/>
  <c r="G48" i="10"/>
  <c r="G24" i="11"/>
  <c r="G36" i="10"/>
  <c r="G20" i="11"/>
  <c r="G32" i="10"/>
  <c r="G16" i="11"/>
  <c r="G28" i="10"/>
  <c r="G46" i="11"/>
  <c r="G58" i="10"/>
  <c r="G63" i="10"/>
  <c r="G61" i="11"/>
  <c r="G73" i="10"/>
  <c r="G70" i="11"/>
  <c r="G66" i="11"/>
  <c r="X27" i="10"/>
  <c r="X53" i="11"/>
  <c r="X65" i="10"/>
  <c r="X49" i="11"/>
  <c r="X61" i="10"/>
  <c r="X45" i="11"/>
  <c r="X57" i="10"/>
  <c r="X41" i="11"/>
  <c r="X53" i="10"/>
  <c r="X37" i="11"/>
  <c r="X49" i="10"/>
  <c r="X33" i="11"/>
  <c r="X45" i="10"/>
  <c r="X55" i="11"/>
  <c r="X67" i="10"/>
  <c r="X79" i="11"/>
  <c r="X91" i="10"/>
  <c r="X75" i="11"/>
  <c r="X87" i="10"/>
  <c r="X71" i="11"/>
  <c r="X83" i="10"/>
  <c r="X67" i="11"/>
  <c r="X79" i="10"/>
  <c r="X63" i="11"/>
  <c r="X75" i="10"/>
  <c r="X59" i="11"/>
  <c r="X71" i="10"/>
  <c r="X83" i="11"/>
  <c r="X95" i="10"/>
  <c r="X91" i="11"/>
  <c r="X103" i="10"/>
  <c r="X87" i="11"/>
  <c r="X99" i="10"/>
  <c r="X95" i="11"/>
  <c r="X107" i="10"/>
  <c r="X28" i="11"/>
  <c r="X40" i="10"/>
  <c r="G108" i="10"/>
  <c r="G104" i="10"/>
  <c r="G98" i="10"/>
  <c r="G94" i="10"/>
  <c r="G90" i="10"/>
  <c r="G83" i="10"/>
  <c r="G79" i="10"/>
  <c r="G33" i="11"/>
  <c r="G45" i="11"/>
  <c r="G45" i="10"/>
  <c r="G32" i="11"/>
  <c r="G44" i="10"/>
  <c r="G35" i="11"/>
  <c r="G47" i="10"/>
  <c r="G27" i="11"/>
  <c r="G39" i="10"/>
  <c r="G23" i="11"/>
  <c r="G35" i="10"/>
  <c r="G19" i="11"/>
  <c r="G31" i="10"/>
  <c r="G15" i="11"/>
  <c r="G27" i="10"/>
  <c r="G49" i="11"/>
  <c r="G61" i="10"/>
  <c r="G62" i="10"/>
  <c r="G58" i="11"/>
  <c r="G70" i="10"/>
  <c r="G73" i="11"/>
  <c r="G69" i="11"/>
  <c r="G65" i="11"/>
  <c r="X27" i="11"/>
  <c r="X39" i="10"/>
  <c r="X52" i="11"/>
  <c r="X64" i="10"/>
  <c r="X48" i="11"/>
  <c r="X60" i="10"/>
  <c r="X44" i="11"/>
  <c r="X56" i="10"/>
  <c r="X40" i="11"/>
  <c r="X52" i="10"/>
  <c r="X36" i="11"/>
  <c r="X48" i="10"/>
  <c r="X32" i="11"/>
  <c r="X44" i="10"/>
  <c r="X82" i="11"/>
  <c r="X94" i="10"/>
  <c r="X78" i="11"/>
  <c r="X90" i="10"/>
  <c r="X74" i="11"/>
  <c r="X86" i="10"/>
  <c r="X70" i="11"/>
  <c r="X82" i="10"/>
  <c r="X66" i="11"/>
  <c r="X78" i="10"/>
  <c r="X62" i="11"/>
  <c r="X74" i="10"/>
  <c r="X58" i="11"/>
  <c r="X70" i="10"/>
  <c r="X94" i="11"/>
  <c r="X106" i="10"/>
  <c r="X90" i="11"/>
  <c r="X102" i="10"/>
  <c r="X86" i="11"/>
  <c r="X98" i="10"/>
  <c r="X97" i="11"/>
  <c r="X109" i="10"/>
  <c r="G109" i="10"/>
  <c r="G105" i="10"/>
  <c r="G101" i="10"/>
  <c r="G99" i="10"/>
  <c r="G95" i="10"/>
  <c r="G91" i="10"/>
  <c r="G87" i="10"/>
  <c r="G84" i="10"/>
  <c r="G80" i="10"/>
  <c r="G78" i="10"/>
  <c r="G50" i="10"/>
  <c r="F18" i="8"/>
  <c r="F16" i="8"/>
  <c r="G30" i="10"/>
  <c r="G29" i="10"/>
  <c r="G29" i="11"/>
  <c r="C13" i="12"/>
  <c r="G19" i="12"/>
  <c r="G16" i="12"/>
  <c r="G15" i="12"/>
  <c r="G14" i="12"/>
  <c r="AK98" i="11"/>
  <c r="AK100" i="11"/>
  <c r="AK108" i="11"/>
  <c r="AK107" i="11"/>
  <c r="AK105" i="11"/>
  <c r="AK104" i="11"/>
  <c r="AK103" i="11"/>
  <c r="AK102" i="11"/>
  <c r="AK101" i="11"/>
  <c r="AK99" i="11"/>
  <c r="AK86" i="1"/>
  <c r="AK74" i="11" s="1"/>
  <c r="AK87" i="1"/>
  <c r="AK75" i="11" s="1"/>
  <c r="AK88" i="1"/>
  <c r="AK76" i="11" s="1"/>
  <c r="AK89" i="1"/>
  <c r="AK77" i="11" s="1"/>
  <c r="AK90" i="1"/>
  <c r="AK78" i="11" s="1"/>
  <c r="AK91" i="1"/>
  <c r="AK79" i="11" s="1"/>
  <c r="AK92" i="1"/>
  <c r="AK93" i="1"/>
  <c r="AK95" i="1"/>
  <c r="AK96" i="1"/>
  <c r="Z64" i="1"/>
  <c r="Y19" i="8" s="1"/>
  <c r="AI85" i="1"/>
  <c r="AI84" i="1"/>
  <c r="AI83" i="1"/>
  <c r="AI82" i="1"/>
  <c r="AI81" i="1"/>
  <c r="AK81" i="1" s="1"/>
  <c r="AK69" i="11" s="1"/>
  <c r="AI80" i="1"/>
  <c r="J62" i="1"/>
  <c r="J61" i="1"/>
  <c r="AK80" i="1" l="1"/>
  <c r="AK68" i="11" s="1"/>
  <c r="AH20" i="8"/>
  <c r="Y18" i="9"/>
  <c r="Y19" i="9"/>
  <c r="AJ19" i="8"/>
  <c r="AK94" i="11"/>
  <c r="AK106" i="11"/>
  <c r="AK64" i="1"/>
  <c r="Z52" i="11"/>
  <c r="Z64" i="11"/>
  <c r="G20" i="12"/>
  <c r="G20" i="13" s="1"/>
  <c r="D20" i="12"/>
  <c r="D20" i="13" s="1"/>
  <c r="F20" i="12"/>
  <c r="F20" i="13" s="1"/>
  <c r="AK52" i="11"/>
  <c r="AK64" i="11"/>
  <c r="AK81" i="11"/>
  <c r="AK80" i="11"/>
  <c r="AK87" i="11"/>
  <c r="AK89" i="11"/>
  <c r="AK90" i="11"/>
  <c r="AK91" i="11"/>
  <c r="AK92" i="11"/>
  <c r="AK93" i="11"/>
  <c r="AK95" i="11"/>
  <c r="AK96" i="11"/>
  <c r="AK88" i="11"/>
  <c r="AK86" i="11"/>
  <c r="AK97" i="11"/>
  <c r="G14" i="13"/>
  <c r="G15" i="13"/>
  <c r="G19" i="13"/>
  <c r="B14" i="12"/>
  <c r="B16" i="12"/>
  <c r="Q19" i="9"/>
  <c r="E18" i="12"/>
  <c r="W20" i="9"/>
  <c r="F19" i="12"/>
  <c r="Q16" i="9"/>
  <c r="E15" i="12"/>
  <c r="E15" i="13"/>
  <c r="Q21" i="9"/>
  <c r="E20" i="12"/>
  <c r="E20" i="13" s="1"/>
  <c r="N17" i="9"/>
  <c r="D16" i="12"/>
  <c r="E16" i="13"/>
  <c r="D16" i="13"/>
  <c r="B19" i="12"/>
  <c r="D13" i="13"/>
  <c r="D14" i="13"/>
  <c r="F14" i="13"/>
  <c r="F15" i="13"/>
  <c r="F16" i="13"/>
  <c r="F17" i="13"/>
  <c r="F19" i="13"/>
  <c r="B19" i="13"/>
  <c r="B16" i="13"/>
  <c r="B14" i="13"/>
  <c r="N15" i="9"/>
  <c r="N16" i="9"/>
  <c r="W16" i="9"/>
  <c r="W17" i="9"/>
  <c r="W18" i="9"/>
  <c r="W19" i="9"/>
  <c r="AI68" i="11"/>
  <c r="AI80" i="11"/>
  <c r="AI80" i="10"/>
  <c r="W21" i="9"/>
  <c r="AK84" i="1"/>
  <c r="AK72" i="11" s="1"/>
  <c r="AI72" i="11"/>
  <c r="AI84" i="11"/>
  <c r="AI84" i="10"/>
  <c r="AK85" i="1"/>
  <c r="AK73" i="11" s="1"/>
  <c r="AI85" i="11"/>
  <c r="AI73" i="11"/>
  <c r="AI85" i="10"/>
  <c r="AI86" i="10"/>
  <c r="Q17" i="9"/>
  <c r="AK82" i="1"/>
  <c r="AI82" i="11"/>
  <c r="AI70" i="11"/>
  <c r="AI82" i="10"/>
  <c r="Z65" i="10"/>
  <c r="Z64" i="10"/>
  <c r="Q18" i="9"/>
  <c r="AI81" i="11"/>
  <c r="AI69" i="11"/>
  <c r="AI81" i="10"/>
  <c r="J62" i="10"/>
  <c r="AK83" i="1"/>
  <c r="AK71" i="11" s="1"/>
  <c r="AI71" i="11"/>
  <c r="AI83" i="11"/>
  <c r="AI83" i="10"/>
  <c r="N18" i="9"/>
  <c r="Q20" i="9"/>
  <c r="F21" i="9"/>
  <c r="F17" i="9"/>
  <c r="F18" i="9"/>
  <c r="F15" i="9"/>
  <c r="F16" i="9"/>
  <c r="AK80" i="10"/>
  <c r="AK81" i="10"/>
  <c r="AK82" i="10"/>
  <c r="AK83" i="10"/>
  <c r="AK85" i="10"/>
  <c r="AK64" i="10"/>
  <c r="AK37" i="10"/>
  <c r="AK36" i="10"/>
  <c r="AK35" i="10"/>
  <c r="AK34" i="10"/>
  <c r="AK33" i="10"/>
  <c r="AK32" i="10"/>
  <c r="AK31" i="10"/>
  <c r="AK30" i="10"/>
  <c r="AK29" i="10"/>
  <c r="AK28" i="10"/>
  <c r="AK27" i="10"/>
  <c r="AK67" i="10"/>
  <c r="AK66" i="10"/>
  <c r="AK65" i="10"/>
  <c r="AK63" i="10"/>
  <c r="AK62" i="10"/>
  <c r="AK61" i="10"/>
  <c r="AK60" i="10"/>
  <c r="AK59" i="10"/>
  <c r="AK58" i="10"/>
  <c r="AK57" i="10"/>
  <c r="AK56" i="10"/>
  <c r="AK55" i="10"/>
  <c r="AK54" i="10"/>
  <c r="AK53" i="10"/>
  <c r="AK52" i="10"/>
  <c r="AK51" i="10"/>
  <c r="AK50" i="10"/>
  <c r="AK49" i="10"/>
  <c r="AK48" i="10"/>
  <c r="AK47" i="10"/>
  <c r="AK46" i="10"/>
  <c r="AK45" i="10"/>
  <c r="AK44" i="10"/>
  <c r="AK43" i="10"/>
  <c r="AK42" i="10"/>
  <c r="AK41" i="10"/>
  <c r="AK40" i="10"/>
  <c r="AK39" i="10"/>
  <c r="AK38" i="10"/>
  <c r="AK68" i="10"/>
  <c r="AK73" i="10"/>
  <c r="AK72" i="10"/>
  <c r="AK71" i="10"/>
  <c r="AK70" i="10"/>
  <c r="AK69" i="10"/>
  <c r="AK96" i="10"/>
  <c r="AK95" i="10"/>
  <c r="AK94" i="10"/>
  <c r="AK93" i="10"/>
  <c r="AK92" i="10"/>
  <c r="AK91" i="10"/>
  <c r="AK90" i="10"/>
  <c r="AK89" i="10"/>
  <c r="AK88" i="10"/>
  <c r="AK87" i="10"/>
  <c r="AK86" i="10"/>
  <c r="AK79" i="10"/>
  <c r="AK78" i="10"/>
  <c r="AK77" i="10"/>
  <c r="AK76" i="10"/>
  <c r="AK75" i="10"/>
  <c r="AK74" i="10"/>
  <c r="AK99" i="10"/>
  <c r="AK101" i="10"/>
  <c r="AK102" i="10"/>
  <c r="AK103" i="10"/>
  <c r="AK104" i="10"/>
  <c r="AK105" i="10"/>
  <c r="AK106" i="10"/>
  <c r="AK107" i="10"/>
  <c r="AK108" i="10"/>
  <c r="AK109" i="10"/>
  <c r="AK100" i="10"/>
  <c r="AK98" i="10"/>
  <c r="AK97" i="10"/>
  <c r="AJ16" i="9"/>
  <c r="AJ17" i="9"/>
  <c r="AJ21" i="9"/>
  <c r="R64" i="1"/>
  <c r="AH19" i="9" l="1"/>
  <c r="AH20" i="9"/>
  <c r="AJ20" i="8"/>
  <c r="AK70" i="11"/>
  <c r="AK82" i="11"/>
  <c r="AK85" i="11"/>
  <c r="AK83" i="11"/>
  <c r="AK84" i="11"/>
  <c r="D15" i="13"/>
  <c r="E19" i="13"/>
  <c r="E14" i="13"/>
  <c r="F18" i="13"/>
  <c r="E17" i="13"/>
  <c r="E18" i="13"/>
  <c r="B15" i="13"/>
  <c r="B13" i="13"/>
  <c r="AK84" i="10"/>
  <c r="G18" i="12"/>
  <c r="R14" i="1"/>
  <c r="R15" i="1"/>
  <c r="R16" i="1"/>
  <c r="R17" i="1"/>
  <c r="R18" i="1"/>
  <c r="R19" i="1"/>
  <c r="R20" i="1"/>
  <c r="R21" i="1"/>
  <c r="R22" i="1"/>
  <c r="R23" i="1"/>
  <c r="R24" i="1"/>
  <c r="R25" i="1"/>
  <c r="R26" i="1"/>
  <c r="R27" i="1"/>
  <c r="R28" i="1"/>
  <c r="R28" i="10" s="1"/>
  <c r="R29" i="1"/>
  <c r="R30" i="1"/>
  <c r="R30" i="10" s="1"/>
  <c r="R31" i="1"/>
  <c r="R32" i="1"/>
  <c r="R32" i="10" s="1"/>
  <c r="R33" i="1"/>
  <c r="R34" i="1"/>
  <c r="R34" i="10" s="1"/>
  <c r="R35" i="1"/>
  <c r="R36" i="1"/>
  <c r="R36" i="10" s="1"/>
  <c r="R37" i="1"/>
  <c r="R38" i="1"/>
  <c r="R39" i="1"/>
  <c r="R40" i="1"/>
  <c r="R41" i="1"/>
  <c r="R42" i="1"/>
  <c r="R43" i="1"/>
  <c r="R44" i="1"/>
  <c r="R45" i="1"/>
  <c r="R46" i="1"/>
  <c r="R47" i="1"/>
  <c r="R48" i="1"/>
  <c r="R49" i="1"/>
  <c r="R50" i="1"/>
  <c r="R51" i="1"/>
  <c r="R52" i="1"/>
  <c r="R53" i="1"/>
  <c r="R54" i="1"/>
  <c r="R55" i="1"/>
  <c r="R56" i="1"/>
  <c r="R57" i="1"/>
  <c r="R58" i="1"/>
  <c r="R59" i="1"/>
  <c r="R60" i="1"/>
  <c r="R61" i="1"/>
  <c r="R62" i="1"/>
  <c r="R63" i="1"/>
  <c r="R65" i="1"/>
  <c r="R53" i="11" s="1"/>
  <c r="R66" i="1"/>
  <c r="R67" i="1"/>
  <c r="R55" i="11" s="1"/>
  <c r="R68" i="1"/>
  <c r="R69" i="1"/>
  <c r="R70" i="1"/>
  <c r="R71" i="1"/>
  <c r="R72" i="1"/>
  <c r="R73" i="1"/>
  <c r="R74" i="1"/>
  <c r="R75" i="1"/>
  <c r="R76" i="1"/>
  <c r="R77" i="1"/>
  <c r="R77" i="10" s="1"/>
  <c r="R78" i="1"/>
  <c r="R79" i="1"/>
  <c r="R80" i="1"/>
  <c r="R81" i="1"/>
  <c r="R82" i="1"/>
  <c r="R83" i="1"/>
  <c r="R84" i="1"/>
  <c r="R85" i="1"/>
  <c r="R86" i="1"/>
  <c r="R87" i="1"/>
  <c r="R88" i="1"/>
  <c r="R89" i="1"/>
  <c r="R90" i="1"/>
  <c r="R91" i="1"/>
  <c r="R92" i="1"/>
  <c r="R93" i="1"/>
  <c r="R94" i="1"/>
  <c r="R95" i="1"/>
  <c r="R96" i="1"/>
  <c r="R97" i="1"/>
  <c r="R98" i="1"/>
  <c r="R99" i="1"/>
  <c r="R100" i="1"/>
  <c r="R101" i="1"/>
  <c r="R102" i="1"/>
  <c r="R102" i="11" s="1"/>
  <c r="R103" i="1"/>
  <c r="R103" i="11" s="1"/>
  <c r="R104" i="1"/>
  <c r="R104" i="11" s="1"/>
  <c r="R105" i="1"/>
  <c r="R105" i="11" s="1"/>
  <c r="R106" i="1"/>
  <c r="R106" i="11" s="1"/>
  <c r="R107" i="1"/>
  <c r="R107" i="11" s="1"/>
  <c r="R108" i="1"/>
  <c r="R108" i="11" s="1"/>
  <c r="R109" i="1"/>
  <c r="R110" i="10" l="1"/>
  <c r="R109" i="11"/>
  <c r="R89" i="11"/>
  <c r="R101" i="11"/>
  <c r="R87" i="11"/>
  <c r="R99" i="11"/>
  <c r="G18" i="13"/>
  <c r="AJ18" i="9"/>
  <c r="G17" i="12"/>
  <c r="R77" i="11"/>
  <c r="R89" i="10"/>
  <c r="R44" i="11"/>
  <c r="R56" i="10"/>
  <c r="R32" i="11"/>
  <c r="R44" i="10"/>
  <c r="R28" i="11"/>
  <c r="R40" i="10"/>
  <c r="R96" i="11"/>
  <c r="R108" i="10"/>
  <c r="R92" i="11"/>
  <c r="R104" i="10"/>
  <c r="R88" i="11"/>
  <c r="R100" i="10"/>
  <c r="R84" i="11"/>
  <c r="R96" i="10"/>
  <c r="R80" i="11"/>
  <c r="R92" i="10"/>
  <c r="R76" i="11"/>
  <c r="R88" i="10"/>
  <c r="R72" i="11"/>
  <c r="R84" i="10"/>
  <c r="R68" i="11"/>
  <c r="R80" i="10"/>
  <c r="R76" i="10"/>
  <c r="R60" i="11"/>
  <c r="R72" i="10"/>
  <c r="R56" i="11"/>
  <c r="R68" i="10"/>
  <c r="R51" i="11"/>
  <c r="R63" i="10"/>
  <c r="R47" i="11"/>
  <c r="R59" i="10"/>
  <c r="R43" i="11"/>
  <c r="R55" i="10"/>
  <c r="R39" i="11"/>
  <c r="R51" i="10"/>
  <c r="R35" i="11"/>
  <c r="R47" i="10"/>
  <c r="R31" i="11"/>
  <c r="R43" i="10"/>
  <c r="R27" i="11"/>
  <c r="R39" i="10"/>
  <c r="R35" i="10"/>
  <c r="R31" i="10"/>
  <c r="R27" i="10"/>
  <c r="R93" i="11"/>
  <c r="R105" i="10"/>
  <c r="R81" i="11"/>
  <c r="R93" i="10"/>
  <c r="R73" i="11"/>
  <c r="R85" i="10"/>
  <c r="R69" i="11"/>
  <c r="R81" i="10"/>
  <c r="R61" i="11"/>
  <c r="R73" i="10"/>
  <c r="R48" i="11"/>
  <c r="R60" i="10"/>
  <c r="R36" i="11"/>
  <c r="R48" i="10"/>
  <c r="R75" i="11"/>
  <c r="R87" i="10"/>
  <c r="R67" i="11"/>
  <c r="R79" i="10"/>
  <c r="R59" i="11"/>
  <c r="R71" i="10"/>
  <c r="R50" i="11"/>
  <c r="R62" i="10"/>
  <c r="R46" i="11"/>
  <c r="R58" i="10"/>
  <c r="R42" i="11"/>
  <c r="R54" i="10"/>
  <c r="R38" i="11"/>
  <c r="R50" i="10"/>
  <c r="R34" i="11"/>
  <c r="R46" i="10"/>
  <c r="R30" i="11"/>
  <c r="R42" i="10"/>
  <c r="R26" i="11"/>
  <c r="R38" i="10"/>
  <c r="R64" i="10"/>
  <c r="R97" i="11"/>
  <c r="R109" i="10"/>
  <c r="R85" i="11"/>
  <c r="R97" i="10"/>
  <c r="R57" i="11"/>
  <c r="R69" i="10"/>
  <c r="R40" i="11"/>
  <c r="R52" i="10"/>
  <c r="R95" i="11"/>
  <c r="R107" i="10"/>
  <c r="R91" i="11"/>
  <c r="R103" i="10"/>
  <c r="R83" i="11"/>
  <c r="R95" i="10"/>
  <c r="R79" i="11"/>
  <c r="R91" i="10"/>
  <c r="R71" i="11"/>
  <c r="R83" i="10"/>
  <c r="R63" i="11"/>
  <c r="R75" i="10"/>
  <c r="R94" i="11"/>
  <c r="R106" i="10"/>
  <c r="R90" i="11"/>
  <c r="R102" i="10"/>
  <c r="R86" i="11"/>
  <c r="R98" i="10"/>
  <c r="R82" i="11"/>
  <c r="R94" i="10"/>
  <c r="R78" i="11"/>
  <c r="R90" i="10"/>
  <c r="R74" i="11"/>
  <c r="R86" i="10"/>
  <c r="R70" i="11"/>
  <c r="R82" i="10"/>
  <c r="R78" i="10"/>
  <c r="R62" i="11"/>
  <c r="R74" i="10"/>
  <c r="R58" i="11"/>
  <c r="R70" i="10"/>
  <c r="R54" i="11"/>
  <c r="R49" i="11"/>
  <c r="R61" i="10"/>
  <c r="R45" i="11"/>
  <c r="R57" i="10"/>
  <c r="R41" i="11"/>
  <c r="R53" i="10"/>
  <c r="R37" i="11"/>
  <c r="R49" i="10"/>
  <c r="R33" i="11"/>
  <c r="R45" i="10"/>
  <c r="R29" i="11"/>
  <c r="R41" i="10"/>
  <c r="R37" i="10"/>
  <c r="R33" i="10"/>
  <c r="R29" i="10"/>
  <c r="AJ19" i="9"/>
  <c r="AJ20" i="9"/>
  <c r="R52" i="11"/>
  <c r="O15" i="1"/>
  <c r="O16" i="1"/>
  <c r="O16" i="10" s="1"/>
  <c r="O17" i="1"/>
  <c r="O18" i="1"/>
  <c r="O18" i="10" s="1"/>
  <c r="O19" i="1"/>
  <c r="O20" i="1"/>
  <c r="O20" i="10" s="1"/>
  <c r="O21" i="1"/>
  <c r="O22" i="1"/>
  <c r="O22" i="10" s="1"/>
  <c r="O23" i="1"/>
  <c r="O24" i="1"/>
  <c r="O24" i="10" s="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85" i="1"/>
  <c r="O90" i="1"/>
  <c r="O91" i="1"/>
  <c r="O92" i="1"/>
  <c r="O93" i="1"/>
  <c r="O94" i="1"/>
  <c r="O95" i="1"/>
  <c r="O96" i="1"/>
  <c r="O97" i="1"/>
  <c r="O98" i="1"/>
  <c r="O98" i="11" s="1"/>
  <c r="O99" i="1"/>
  <c r="O99" i="11" s="1"/>
  <c r="O100" i="1"/>
  <c r="O100" i="11" s="1"/>
  <c r="O101" i="1"/>
  <c r="O101" i="11" s="1"/>
  <c r="O102" i="1"/>
  <c r="O102" i="11" s="1"/>
  <c r="O103" i="1"/>
  <c r="O103" i="11" s="1"/>
  <c r="O104" i="1"/>
  <c r="O104" i="11" s="1"/>
  <c r="O105" i="1"/>
  <c r="O105" i="11" s="1"/>
  <c r="O106" i="1"/>
  <c r="O106" i="11" s="1"/>
  <c r="O107" i="1"/>
  <c r="O107" i="11" s="1"/>
  <c r="O108" i="1"/>
  <c r="O108" i="11" s="1"/>
  <c r="O109" i="1"/>
  <c r="O14" i="1"/>
  <c r="M84" i="1"/>
  <c r="M83" i="1"/>
  <c r="M82" i="1"/>
  <c r="M81" i="1"/>
  <c r="M80" i="1"/>
  <c r="M79" i="1"/>
  <c r="M78" i="1"/>
  <c r="L20" i="8" s="1"/>
  <c r="L19" i="9" s="1"/>
  <c r="L84" i="1"/>
  <c r="L83" i="1"/>
  <c r="L82" i="1"/>
  <c r="L81" i="1"/>
  <c r="L80" i="1"/>
  <c r="L79" i="1"/>
  <c r="L78" i="1"/>
  <c r="K20" i="8" s="1"/>
  <c r="K19" i="9" s="1"/>
  <c r="K84" i="1"/>
  <c r="K83" i="1"/>
  <c r="K82" i="1"/>
  <c r="K81" i="1"/>
  <c r="K80" i="1"/>
  <c r="K79" i="1"/>
  <c r="K78" i="1"/>
  <c r="M89" i="1"/>
  <c r="M88" i="1"/>
  <c r="M87" i="1"/>
  <c r="M86" i="1"/>
  <c r="L21" i="8" s="1"/>
  <c r="L89" i="1"/>
  <c r="L88" i="1"/>
  <c r="L87" i="1"/>
  <c r="L86" i="1"/>
  <c r="K21" i="8" s="1"/>
  <c r="K89" i="1"/>
  <c r="K88" i="1"/>
  <c r="K87" i="1"/>
  <c r="K86"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8" i="11" s="1"/>
  <c r="J99" i="1"/>
  <c r="J99" i="11" s="1"/>
  <c r="J100" i="1"/>
  <c r="J100" i="11" s="1"/>
  <c r="J101" i="1"/>
  <c r="J101" i="11" s="1"/>
  <c r="J102" i="1"/>
  <c r="J102" i="11" s="1"/>
  <c r="J103" i="1"/>
  <c r="J103" i="11" s="1"/>
  <c r="J104" i="1"/>
  <c r="J104" i="11" s="1"/>
  <c r="J105" i="1"/>
  <c r="J105" i="11" s="1"/>
  <c r="J106" i="1"/>
  <c r="J106" i="11" s="1"/>
  <c r="J107" i="1"/>
  <c r="J107" i="11" s="1"/>
  <c r="J108" i="1"/>
  <c r="J108" i="11" s="1"/>
  <c r="J109" i="1"/>
  <c r="J15" i="1"/>
  <c r="J16" i="1"/>
  <c r="J17" i="1"/>
  <c r="J18" i="1"/>
  <c r="J19" i="1"/>
  <c r="J19" i="10" s="1"/>
  <c r="J20" i="1"/>
  <c r="J21" i="1"/>
  <c r="J21" i="10" s="1"/>
  <c r="J22" i="1"/>
  <c r="J23" i="1"/>
  <c r="J23" i="10" s="1"/>
  <c r="J24" i="1"/>
  <c r="J25" i="1"/>
  <c r="J25" i="10" s="1"/>
  <c r="J26" i="1"/>
  <c r="J27" i="1"/>
  <c r="AL27" i="1" s="1"/>
  <c r="J28" i="1"/>
  <c r="AL28" i="1" s="1"/>
  <c r="J29" i="1"/>
  <c r="J30" i="1"/>
  <c r="AL30" i="1" s="1"/>
  <c r="J31" i="1"/>
  <c r="AL31" i="1" s="1"/>
  <c r="J32" i="1"/>
  <c r="AL32" i="1" s="1"/>
  <c r="J33" i="1"/>
  <c r="AL33" i="1" s="1"/>
  <c r="J34" i="1"/>
  <c r="AL34" i="1" s="1"/>
  <c r="J35" i="1"/>
  <c r="AL35" i="1" s="1"/>
  <c r="J36" i="1"/>
  <c r="AL36" i="1" s="1"/>
  <c r="J37" i="1"/>
  <c r="AL37" i="1" s="1"/>
  <c r="J38" i="1"/>
  <c r="J39" i="1"/>
  <c r="J40" i="1"/>
  <c r="J41" i="1"/>
  <c r="J42" i="1"/>
  <c r="J43" i="1"/>
  <c r="J44" i="1"/>
  <c r="J45" i="1"/>
  <c r="J46" i="1"/>
  <c r="J47" i="1"/>
  <c r="J48" i="1"/>
  <c r="J49" i="1"/>
  <c r="J50" i="1"/>
  <c r="J51" i="1"/>
  <c r="J52" i="1"/>
  <c r="J53" i="1"/>
  <c r="J54" i="1"/>
  <c r="J55" i="1"/>
  <c r="J56" i="1"/>
  <c r="J57" i="1"/>
  <c r="J58" i="1"/>
  <c r="J59" i="1"/>
  <c r="J60" i="1"/>
  <c r="J14" i="1"/>
  <c r="AL26" i="1"/>
  <c r="AL38" i="1"/>
  <c r="AL26" i="11" s="1"/>
  <c r="AL39" i="1"/>
  <c r="AL27" i="11" s="1"/>
  <c r="AL40" i="1"/>
  <c r="AL28" i="11" s="1"/>
  <c r="AL41" i="1"/>
  <c r="AL42" i="1"/>
  <c r="AL30" i="11" s="1"/>
  <c r="AL43" i="1"/>
  <c r="AL31" i="11" s="1"/>
  <c r="AL44" i="1"/>
  <c r="AL32" i="11" s="1"/>
  <c r="AL45" i="1"/>
  <c r="AL33" i="11" s="1"/>
  <c r="AL46" i="1"/>
  <c r="AL34" i="11" s="1"/>
  <c r="AL47" i="1"/>
  <c r="AL35" i="11" s="1"/>
  <c r="AL48" i="1"/>
  <c r="AL36" i="11" s="1"/>
  <c r="AL49" i="1"/>
  <c r="AL37" i="11" s="1"/>
  <c r="AL50" i="1"/>
  <c r="AL38" i="11" s="1"/>
  <c r="AL51" i="1"/>
  <c r="AL39" i="11" s="1"/>
  <c r="AL52" i="1"/>
  <c r="AL40" i="11" s="1"/>
  <c r="AL53" i="1"/>
  <c r="AL41" i="11" s="1"/>
  <c r="AL54" i="1"/>
  <c r="AL42" i="11" s="1"/>
  <c r="AL55" i="1"/>
  <c r="AL43" i="11" s="1"/>
  <c r="AL56" i="1"/>
  <c r="AL44" i="11" s="1"/>
  <c r="AL57" i="1"/>
  <c r="AL45" i="11" s="1"/>
  <c r="AL58" i="1"/>
  <c r="AL46" i="11" s="1"/>
  <c r="AL59" i="1"/>
  <c r="AL47" i="11" s="1"/>
  <c r="AL60" i="1"/>
  <c r="AL48" i="11" s="1"/>
  <c r="AL61" i="1"/>
  <c r="AL49" i="11" s="1"/>
  <c r="AL62" i="1"/>
  <c r="AL50" i="11" s="1"/>
  <c r="AL63" i="1"/>
  <c r="AL51" i="11" s="1"/>
  <c r="AL64" i="1"/>
  <c r="AL52" i="11" s="1"/>
  <c r="AL65" i="1"/>
  <c r="AL53" i="11" s="1"/>
  <c r="AL66" i="1"/>
  <c r="AL54" i="11" s="1"/>
  <c r="AL67" i="1"/>
  <c r="AL55" i="11" s="1"/>
  <c r="AL68" i="1"/>
  <c r="AL56" i="11" s="1"/>
  <c r="AL69" i="1"/>
  <c r="AL57" i="11" s="1"/>
  <c r="AL70" i="1"/>
  <c r="AL58" i="11" s="1"/>
  <c r="AL71" i="1"/>
  <c r="AL59" i="11" s="1"/>
  <c r="AL72" i="1"/>
  <c r="AL60" i="11" s="1"/>
  <c r="AL73" i="1"/>
  <c r="AL61" i="11" s="1"/>
  <c r="AL75" i="1"/>
  <c r="AL63" i="11" s="1"/>
  <c r="AL77" i="1"/>
  <c r="AL65" i="11" s="1"/>
  <c r="AL85" i="1"/>
  <c r="AL73" i="11" s="1"/>
  <c r="AL90" i="1"/>
  <c r="AL91" i="1"/>
  <c r="AL92" i="1"/>
  <c r="AL93" i="1"/>
  <c r="AL94" i="1"/>
  <c r="AL95" i="1"/>
  <c r="AL96" i="1"/>
  <c r="AL97" i="1"/>
  <c r="AL85" i="11" s="1"/>
  <c r="AL98" i="1"/>
  <c r="AL99" i="1"/>
  <c r="AL100" i="1"/>
  <c r="AL101" i="1"/>
  <c r="AL102" i="1"/>
  <c r="AL103" i="1"/>
  <c r="AL104" i="1"/>
  <c r="AL105" i="1"/>
  <c r="AL106" i="1"/>
  <c r="AL107" i="1"/>
  <c r="AL108" i="1"/>
  <c r="AL109" i="1"/>
  <c r="F76" i="1"/>
  <c r="F74" i="1"/>
  <c r="E20" i="8" s="1"/>
  <c r="E76" i="1"/>
  <c r="D20" i="8" s="1"/>
  <c r="D19" i="9" l="1"/>
  <c r="E19" i="9"/>
  <c r="K20" i="9"/>
  <c r="K21" i="9"/>
  <c r="L20" i="9"/>
  <c r="L21" i="9"/>
  <c r="AL97" i="11"/>
  <c r="AL109" i="11"/>
  <c r="AL96" i="11"/>
  <c r="AL108" i="11"/>
  <c r="AL95" i="11"/>
  <c r="AL107" i="11"/>
  <c r="AL94" i="11"/>
  <c r="AL106" i="11"/>
  <c r="AL93" i="11"/>
  <c r="AL105" i="11"/>
  <c r="AL92" i="11"/>
  <c r="AL104" i="11"/>
  <c r="AL91" i="11"/>
  <c r="AL103" i="11"/>
  <c r="AL90" i="11"/>
  <c r="AL102" i="11"/>
  <c r="AL101" i="11"/>
  <c r="AL100" i="11"/>
  <c r="AL99" i="11"/>
  <c r="AL98" i="11"/>
  <c r="J110" i="10"/>
  <c r="J109" i="11"/>
  <c r="O110" i="10"/>
  <c r="O109" i="11"/>
  <c r="AL110" i="10"/>
  <c r="G16" i="13"/>
  <c r="G17" i="13"/>
  <c r="J29" i="10"/>
  <c r="AL29" i="1"/>
  <c r="AL29" i="11" s="1"/>
  <c r="F74" i="10"/>
  <c r="F75" i="10"/>
  <c r="G74" i="1"/>
  <c r="J46" i="11"/>
  <c r="J58" i="10"/>
  <c r="J42" i="11"/>
  <c r="J54" i="10"/>
  <c r="J38" i="11"/>
  <c r="J50" i="10"/>
  <c r="J50" i="11"/>
  <c r="J34" i="11"/>
  <c r="J46" i="10"/>
  <c r="J30" i="11"/>
  <c r="J42" i="10"/>
  <c r="J26" i="11"/>
  <c r="J38" i="10"/>
  <c r="J22" i="11"/>
  <c r="J34" i="10"/>
  <c r="J18" i="11"/>
  <c r="J30" i="10"/>
  <c r="J14" i="11"/>
  <c r="J26" i="10"/>
  <c r="J22" i="10"/>
  <c r="J97" i="11"/>
  <c r="J109" i="10"/>
  <c r="J93" i="11"/>
  <c r="J105" i="10"/>
  <c r="J89" i="11"/>
  <c r="J101" i="10"/>
  <c r="J85" i="11"/>
  <c r="J97" i="10"/>
  <c r="J81" i="11"/>
  <c r="J93" i="10"/>
  <c r="J77" i="11"/>
  <c r="J89" i="10"/>
  <c r="J73" i="11"/>
  <c r="J85" i="10"/>
  <c r="J69" i="11"/>
  <c r="J81" i="10"/>
  <c r="J65" i="11"/>
  <c r="J77" i="10"/>
  <c r="J61" i="11"/>
  <c r="J73" i="10"/>
  <c r="J57" i="11"/>
  <c r="J69" i="10"/>
  <c r="J53" i="11"/>
  <c r="J65" i="10"/>
  <c r="O87" i="1"/>
  <c r="K75" i="11"/>
  <c r="K87" i="11"/>
  <c r="K87" i="10"/>
  <c r="L87" i="11"/>
  <c r="L75" i="11"/>
  <c r="L87" i="10"/>
  <c r="M87" i="11"/>
  <c r="M75" i="11"/>
  <c r="M87" i="10"/>
  <c r="O79" i="1"/>
  <c r="K67" i="11"/>
  <c r="K79" i="11"/>
  <c r="K79" i="10"/>
  <c r="O83" i="1"/>
  <c r="K71" i="11"/>
  <c r="K83" i="11"/>
  <c r="K83" i="10"/>
  <c r="L80" i="11"/>
  <c r="L68" i="11"/>
  <c r="L80" i="10"/>
  <c r="L84" i="11"/>
  <c r="L72" i="11"/>
  <c r="L84" i="10"/>
  <c r="L85" i="10"/>
  <c r="M81" i="11"/>
  <c r="M69" i="11"/>
  <c r="M81" i="10"/>
  <c r="O94" i="11"/>
  <c r="O106" i="10"/>
  <c r="O90" i="11"/>
  <c r="O102" i="10"/>
  <c r="O98" i="10"/>
  <c r="O94" i="10"/>
  <c r="O63" i="11"/>
  <c r="O75" i="10"/>
  <c r="O59" i="11"/>
  <c r="O71" i="10"/>
  <c r="O55" i="11"/>
  <c r="O67" i="10"/>
  <c r="O51" i="11"/>
  <c r="O63" i="10"/>
  <c r="O47" i="11"/>
  <c r="O59" i="10"/>
  <c r="O43" i="11"/>
  <c r="O55" i="10"/>
  <c r="O39" i="11"/>
  <c r="O51" i="10"/>
  <c r="O35" i="11"/>
  <c r="O47" i="10"/>
  <c r="O31" i="11"/>
  <c r="O43" i="10"/>
  <c r="O27" i="11"/>
  <c r="O39" i="10"/>
  <c r="O23" i="11"/>
  <c r="O35" i="10"/>
  <c r="O19" i="11"/>
  <c r="O31" i="10"/>
  <c r="O15" i="11"/>
  <c r="O27" i="10"/>
  <c r="O23" i="10"/>
  <c r="O19" i="10"/>
  <c r="O15" i="10"/>
  <c r="E76" i="10"/>
  <c r="E77" i="10"/>
  <c r="G76" i="1"/>
  <c r="AL76" i="1" s="1"/>
  <c r="AL64" i="11" s="1"/>
  <c r="F76" i="10"/>
  <c r="F77" i="10"/>
  <c r="J45" i="11"/>
  <c r="J57" i="10"/>
  <c r="J41" i="11"/>
  <c r="J53" i="10"/>
  <c r="J37" i="11"/>
  <c r="J49" i="10"/>
  <c r="J49" i="11"/>
  <c r="J33" i="11"/>
  <c r="J45" i="10"/>
  <c r="J29" i="11"/>
  <c r="J41" i="10"/>
  <c r="J25" i="11"/>
  <c r="J37" i="10"/>
  <c r="J21" i="11"/>
  <c r="J33" i="10"/>
  <c r="J96" i="11"/>
  <c r="J108" i="10"/>
  <c r="J92" i="11"/>
  <c r="J104" i="10"/>
  <c r="J88" i="11"/>
  <c r="J100" i="10"/>
  <c r="J84" i="11"/>
  <c r="J96" i="10"/>
  <c r="J80" i="11"/>
  <c r="J92" i="10"/>
  <c r="J76" i="11"/>
  <c r="J88" i="10"/>
  <c r="J72" i="11"/>
  <c r="J84" i="10"/>
  <c r="J68" i="11"/>
  <c r="J80" i="10"/>
  <c r="J64" i="11"/>
  <c r="J76" i="10"/>
  <c r="J60" i="11"/>
  <c r="J72" i="10"/>
  <c r="J56" i="11"/>
  <c r="J68" i="10"/>
  <c r="J52" i="11"/>
  <c r="J64" i="10"/>
  <c r="O88" i="1"/>
  <c r="K76" i="11"/>
  <c r="K88" i="11"/>
  <c r="K88" i="10"/>
  <c r="L88" i="11"/>
  <c r="L76" i="11"/>
  <c r="L88" i="10"/>
  <c r="M88" i="11"/>
  <c r="M76" i="11"/>
  <c r="M88" i="10"/>
  <c r="K68" i="11"/>
  <c r="K80" i="11"/>
  <c r="K80" i="10"/>
  <c r="K72" i="11"/>
  <c r="K84" i="11"/>
  <c r="K84" i="10"/>
  <c r="K85" i="10"/>
  <c r="L69" i="11"/>
  <c r="L81" i="11"/>
  <c r="L81" i="10"/>
  <c r="M66" i="11"/>
  <c r="M78" i="11"/>
  <c r="M78" i="10"/>
  <c r="M70" i="11"/>
  <c r="M82" i="11"/>
  <c r="M82" i="10"/>
  <c r="O97" i="11"/>
  <c r="O109" i="10"/>
  <c r="O93" i="11"/>
  <c r="O105" i="10"/>
  <c r="O101" i="10"/>
  <c r="O85" i="11"/>
  <c r="O97" i="10"/>
  <c r="O93" i="10"/>
  <c r="O73" i="11"/>
  <c r="O62" i="11"/>
  <c r="O74" i="10"/>
  <c r="O58" i="11"/>
  <c r="O70" i="10"/>
  <c r="O54" i="11"/>
  <c r="O66" i="10"/>
  <c r="O50" i="11"/>
  <c r="O62" i="10"/>
  <c r="O46" i="11"/>
  <c r="O58" i="10"/>
  <c r="O42" i="11"/>
  <c r="O54" i="10"/>
  <c r="O38" i="11"/>
  <c r="O50" i="10"/>
  <c r="O34" i="11"/>
  <c r="O46" i="10"/>
  <c r="O30" i="11"/>
  <c r="O42" i="10"/>
  <c r="O26" i="11"/>
  <c r="O38" i="10"/>
  <c r="O22" i="11"/>
  <c r="O34" i="10"/>
  <c r="O18" i="11"/>
  <c r="O30" i="10"/>
  <c r="O14" i="11"/>
  <c r="O26" i="10"/>
  <c r="J48" i="11"/>
  <c r="J60" i="10"/>
  <c r="J61" i="10"/>
  <c r="J44" i="11"/>
  <c r="J56" i="10"/>
  <c r="J40" i="11"/>
  <c r="J52" i="10"/>
  <c r="J36" i="11"/>
  <c r="J48" i="10"/>
  <c r="J32" i="11"/>
  <c r="J44" i="10"/>
  <c r="J28" i="11"/>
  <c r="J40" i="10"/>
  <c r="J24" i="11"/>
  <c r="J36" i="10"/>
  <c r="J20" i="11"/>
  <c r="J32" i="10"/>
  <c r="J16" i="11"/>
  <c r="J28" i="10"/>
  <c r="J24" i="10"/>
  <c r="J20" i="10"/>
  <c r="J16" i="10"/>
  <c r="J95" i="11"/>
  <c r="J107" i="10"/>
  <c r="J91" i="11"/>
  <c r="J103" i="10"/>
  <c r="J87" i="11"/>
  <c r="J99" i="10"/>
  <c r="J83" i="11"/>
  <c r="J95" i="10"/>
  <c r="J79" i="11"/>
  <c r="J91" i="10"/>
  <c r="J75" i="11"/>
  <c r="J87" i="10"/>
  <c r="J71" i="11"/>
  <c r="J83" i="10"/>
  <c r="J67" i="11"/>
  <c r="J79" i="10"/>
  <c r="J63" i="11"/>
  <c r="J75" i="10"/>
  <c r="J59" i="11"/>
  <c r="J71" i="10"/>
  <c r="J55" i="11"/>
  <c r="J67" i="10"/>
  <c r="J51" i="11"/>
  <c r="J63" i="10"/>
  <c r="O89" i="1"/>
  <c r="O90" i="10" s="1"/>
  <c r="K77" i="11"/>
  <c r="K89" i="11"/>
  <c r="K89" i="10"/>
  <c r="K90" i="10"/>
  <c r="L77" i="11"/>
  <c r="L89" i="11"/>
  <c r="L90" i="10"/>
  <c r="L89" i="10"/>
  <c r="M89" i="11"/>
  <c r="M77" i="11"/>
  <c r="M89" i="10"/>
  <c r="M90" i="10"/>
  <c r="K69" i="11"/>
  <c r="K81" i="11"/>
  <c r="K81" i="10"/>
  <c r="L66" i="11"/>
  <c r="L78" i="11"/>
  <c r="L78" i="10"/>
  <c r="L82" i="11"/>
  <c r="L70" i="11"/>
  <c r="L82" i="10"/>
  <c r="M79" i="11"/>
  <c r="M67" i="11"/>
  <c r="M79" i="10"/>
  <c r="M83" i="11"/>
  <c r="M71" i="11"/>
  <c r="M83" i="10"/>
  <c r="O96" i="11"/>
  <c r="O108" i="10"/>
  <c r="O92" i="11"/>
  <c r="O104" i="10"/>
  <c r="O88" i="11"/>
  <c r="O100" i="10"/>
  <c r="O96" i="10"/>
  <c r="O92" i="10"/>
  <c r="O65" i="11"/>
  <c r="O77" i="10"/>
  <c r="O61" i="11"/>
  <c r="O73" i="10"/>
  <c r="O57" i="11"/>
  <c r="O69" i="10"/>
  <c r="O53" i="11"/>
  <c r="O65" i="10"/>
  <c r="O49" i="11"/>
  <c r="O61" i="10"/>
  <c r="O45" i="11"/>
  <c r="O57" i="10"/>
  <c r="O41" i="11"/>
  <c r="O53" i="10"/>
  <c r="O37" i="11"/>
  <c r="O49" i="10"/>
  <c r="O33" i="11"/>
  <c r="O45" i="10"/>
  <c r="O29" i="11"/>
  <c r="O41" i="10"/>
  <c r="O25" i="11"/>
  <c r="O37" i="10"/>
  <c r="O21" i="11"/>
  <c r="O33" i="10"/>
  <c r="O17" i="11"/>
  <c r="O29" i="10"/>
  <c r="O25" i="10"/>
  <c r="O21" i="10"/>
  <c r="O17" i="10"/>
  <c r="J47" i="11"/>
  <c r="J59" i="10"/>
  <c r="J43" i="11"/>
  <c r="J55" i="10"/>
  <c r="J39" i="11"/>
  <c r="J51" i="10"/>
  <c r="J35" i="11"/>
  <c r="J47" i="10"/>
  <c r="J31" i="11"/>
  <c r="J43" i="10"/>
  <c r="J27" i="11"/>
  <c r="J39" i="10"/>
  <c r="J23" i="11"/>
  <c r="J35" i="10"/>
  <c r="J19" i="11"/>
  <c r="J31" i="10"/>
  <c r="J15" i="11"/>
  <c r="J27" i="10"/>
  <c r="J15" i="10"/>
  <c r="J94" i="11"/>
  <c r="J106" i="10"/>
  <c r="J90" i="11"/>
  <c r="J102" i="10"/>
  <c r="J86" i="11"/>
  <c r="J98" i="10"/>
  <c r="J82" i="11"/>
  <c r="J94" i="10"/>
  <c r="J78" i="11"/>
  <c r="J90" i="10"/>
  <c r="J74" i="11"/>
  <c r="J86" i="10"/>
  <c r="J70" i="11"/>
  <c r="J82" i="10"/>
  <c r="J66" i="11"/>
  <c r="J78" i="10"/>
  <c r="J62" i="11"/>
  <c r="J74" i="10"/>
  <c r="J58" i="11"/>
  <c r="J70" i="10"/>
  <c r="J54" i="11"/>
  <c r="J66" i="10"/>
  <c r="O86" i="1"/>
  <c r="K74" i="11"/>
  <c r="K86" i="11"/>
  <c r="K86" i="10"/>
  <c r="J21" i="8"/>
  <c r="L86" i="11"/>
  <c r="L74" i="11"/>
  <c r="L86" i="10"/>
  <c r="M74" i="11"/>
  <c r="M86" i="11"/>
  <c r="M86" i="10"/>
  <c r="O78" i="1"/>
  <c r="K66" i="11"/>
  <c r="K78" i="11"/>
  <c r="K78" i="10"/>
  <c r="J20" i="8"/>
  <c r="O82" i="1"/>
  <c r="O82" i="11" s="1"/>
  <c r="K70" i="11"/>
  <c r="K82" i="11"/>
  <c r="K82" i="10"/>
  <c r="L79" i="11"/>
  <c r="L67" i="11"/>
  <c r="L79" i="10"/>
  <c r="L83" i="11"/>
  <c r="L71" i="11"/>
  <c r="L83" i="10"/>
  <c r="M80" i="11"/>
  <c r="M68" i="11"/>
  <c r="M80" i="10"/>
  <c r="M84" i="11"/>
  <c r="M72" i="11"/>
  <c r="M85" i="10"/>
  <c r="M84" i="10"/>
  <c r="O95" i="11"/>
  <c r="O107" i="10"/>
  <c r="O91" i="11"/>
  <c r="O103" i="10"/>
  <c r="O87" i="11"/>
  <c r="O99" i="10"/>
  <c r="O83" i="11"/>
  <c r="O95" i="10"/>
  <c r="O91" i="10"/>
  <c r="O64" i="11"/>
  <c r="O76" i="10"/>
  <c r="O60" i="11"/>
  <c r="O72" i="10"/>
  <c r="O56" i="11"/>
  <c r="O68" i="10"/>
  <c r="O52" i="11"/>
  <c r="O64" i="10"/>
  <c r="O48" i="11"/>
  <c r="O60" i="10"/>
  <c r="O44" i="11"/>
  <c r="O56" i="10"/>
  <c r="O40" i="11"/>
  <c r="O52" i="10"/>
  <c r="O36" i="11"/>
  <c r="O48" i="10"/>
  <c r="O32" i="11"/>
  <c r="O44" i="10"/>
  <c r="O28" i="11"/>
  <c r="O40" i="10"/>
  <c r="O24" i="11"/>
  <c r="O36" i="10"/>
  <c r="O20" i="11"/>
  <c r="O32" i="10"/>
  <c r="O16" i="11"/>
  <c r="O28" i="10"/>
  <c r="J17" i="11"/>
  <c r="J17" i="10"/>
  <c r="J18" i="10"/>
  <c r="AL109" i="10"/>
  <c r="AL108" i="10"/>
  <c r="AL107" i="10"/>
  <c r="AL106" i="10"/>
  <c r="AL105" i="10"/>
  <c r="AL104" i="10"/>
  <c r="AL103" i="10"/>
  <c r="AL102" i="10"/>
  <c r="AL101" i="10"/>
  <c r="AL100" i="10"/>
  <c r="AL99" i="10"/>
  <c r="AL98" i="10"/>
  <c r="AL97" i="10"/>
  <c r="AL96" i="10"/>
  <c r="AL95" i="10"/>
  <c r="AL94" i="10"/>
  <c r="AL93" i="10"/>
  <c r="AL92" i="10"/>
  <c r="AL91" i="10"/>
  <c r="AL73" i="10"/>
  <c r="AL72" i="10"/>
  <c r="AL71" i="10"/>
  <c r="AL70" i="10"/>
  <c r="AL69" i="10"/>
  <c r="AL68" i="10"/>
  <c r="AL67" i="10"/>
  <c r="AL66" i="10"/>
  <c r="AL65" i="10"/>
  <c r="AL64" i="10"/>
  <c r="AL63" i="10"/>
  <c r="AL62" i="10"/>
  <c r="AL61" i="10"/>
  <c r="AL60" i="10"/>
  <c r="AL59" i="10"/>
  <c r="AL58" i="10"/>
  <c r="AL57" i="10"/>
  <c r="AL56" i="10"/>
  <c r="AL55" i="10"/>
  <c r="AL54" i="10"/>
  <c r="AL53" i="10"/>
  <c r="AL52" i="10"/>
  <c r="AL51" i="10"/>
  <c r="AL50" i="10"/>
  <c r="AL49" i="10"/>
  <c r="AL48" i="10"/>
  <c r="AL47" i="10"/>
  <c r="AL46" i="10"/>
  <c r="AL45" i="10"/>
  <c r="AL44" i="10"/>
  <c r="AL43" i="10"/>
  <c r="AL42" i="10"/>
  <c r="AL41" i="10"/>
  <c r="AL40" i="10"/>
  <c r="AL39" i="10"/>
  <c r="AL38" i="10"/>
  <c r="AL37" i="10"/>
  <c r="AL36" i="10"/>
  <c r="AL35" i="10"/>
  <c r="AL34" i="10"/>
  <c r="AL33" i="10"/>
  <c r="AL32" i="10"/>
  <c r="AL31" i="10"/>
  <c r="AL30" i="10"/>
  <c r="AL29" i="10"/>
  <c r="AL28" i="10"/>
  <c r="AL27" i="10"/>
  <c r="O80" i="1"/>
  <c r="O80" i="11" s="1"/>
  <c r="O84" i="1"/>
  <c r="O81" i="1"/>
  <c r="N20" i="8" l="1"/>
  <c r="J19" i="9"/>
  <c r="J20" i="9"/>
  <c r="J21" i="9"/>
  <c r="N21" i="8"/>
  <c r="I19" i="9"/>
  <c r="C18" i="12"/>
  <c r="C19" i="12"/>
  <c r="C20" i="12"/>
  <c r="C20" i="13" s="1"/>
  <c r="AK22" i="8"/>
  <c r="AK22" i="9" s="1"/>
  <c r="C17" i="12"/>
  <c r="AK19" i="8"/>
  <c r="C14" i="12"/>
  <c r="AK16" i="8"/>
  <c r="C15" i="12"/>
  <c r="AK17" i="8"/>
  <c r="C16" i="12"/>
  <c r="AK18" i="8"/>
  <c r="AL81" i="1"/>
  <c r="O69" i="11"/>
  <c r="O81" i="10"/>
  <c r="O66" i="11"/>
  <c r="O78" i="10"/>
  <c r="AL78" i="1"/>
  <c r="O67" i="11"/>
  <c r="O79" i="10"/>
  <c r="AL79" i="1"/>
  <c r="O74" i="11"/>
  <c r="O86" i="10"/>
  <c r="AL86" i="1"/>
  <c r="I20" i="9"/>
  <c r="O76" i="11"/>
  <c r="O88" i="10"/>
  <c r="AL88" i="1"/>
  <c r="AL84" i="1"/>
  <c r="O72" i="11"/>
  <c r="O84" i="10"/>
  <c r="O79" i="11"/>
  <c r="O84" i="11"/>
  <c r="I18" i="9"/>
  <c r="O81" i="11"/>
  <c r="O89" i="11"/>
  <c r="O86" i="11"/>
  <c r="O75" i="11"/>
  <c r="O87" i="10"/>
  <c r="AL87" i="1"/>
  <c r="G62" i="11"/>
  <c r="G74" i="10"/>
  <c r="G74" i="11"/>
  <c r="G75" i="10"/>
  <c r="I21" i="9"/>
  <c r="G64" i="11"/>
  <c r="G76" i="10"/>
  <c r="G76" i="11"/>
  <c r="G77" i="10"/>
  <c r="O71" i="11"/>
  <c r="O83" i="10"/>
  <c r="AL83" i="1"/>
  <c r="I15" i="9"/>
  <c r="D19" i="12"/>
  <c r="O77" i="11"/>
  <c r="O89" i="10"/>
  <c r="AL89" i="1"/>
  <c r="AL80" i="1"/>
  <c r="O68" i="11"/>
  <c r="O80" i="10"/>
  <c r="O70" i="11"/>
  <c r="O82" i="10"/>
  <c r="AL82" i="1"/>
  <c r="O85" i="10"/>
  <c r="F20" i="8"/>
  <c r="I16" i="9"/>
  <c r="AK16" i="9"/>
  <c r="I17" i="9"/>
  <c r="AK17" i="9"/>
  <c r="AL74" i="1"/>
  <c r="AL62" i="11" s="1"/>
  <c r="AL81" i="10"/>
  <c r="AL76" i="10"/>
  <c r="AL84" i="10"/>
  <c r="AL80" i="10"/>
  <c r="AL77" i="10"/>
  <c r="AL70" i="11" l="1"/>
  <c r="AL82" i="11"/>
  <c r="AL68" i="11"/>
  <c r="AL80" i="11"/>
  <c r="AL77" i="11"/>
  <c r="AL89" i="11"/>
  <c r="AL71" i="11"/>
  <c r="AL83" i="11"/>
  <c r="AL75" i="11"/>
  <c r="AL87" i="11"/>
  <c r="AL72" i="11"/>
  <c r="AL84" i="11"/>
  <c r="AL76" i="11"/>
  <c r="AL88" i="11"/>
  <c r="AL74" i="11"/>
  <c r="AL86" i="11"/>
  <c r="AL67" i="11"/>
  <c r="AL79" i="11"/>
  <c r="AL66" i="11"/>
  <c r="AL78" i="11"/>
  <c r="AL69" i="11"/>
  <c r="AL81" i="11"/>
  <c r="AK20" i="8"/>
  <c r="B18" i="12"/>
  <c r="D19" i="13"/>
  <c r="N19" i="9"/>
  <c r="D18" i="12"/>
  <c r="C15" i="13"/>
  <c r="H16" i="12"/>
  <c r="C14" i="13"/>
  <c r="H15" i="12"/>
  <c r="C13" i="13"/>
  <c r="H14" i="12"/>
  <c r="C16" i="13"/>
  <c r="H17" i="12"/>
  <c r="C19" i="13"/>
  <c r="H20" i="12"/>
  <c r="H20" i="13" s="1"/>
  <c r="AK21" i="8"/>
  <c r="C18" i="13"/>
  <c r="H19" i="12"/>
  <c r="C17" i="13"/>
  <c r="AK21" i="9"/>
  <c r="F19" i="9"/>
  <c r="AK19" i="9"/>
  <c r="F20" i="9"/>
  <c r="AL83" i="10"/>
  <c r="AL74" i="10"/>
  <c r="AL75" i="10"/>
  <c r="AK18" i="9"/>
  <c r="AL86" i="10"/>
  <c r="AL78" i="10"/>
  <c r="AL87" i="10"/>
  <c r="AK20" i="9"/>
  <c r="AL85" i="10"/>
  <c r="AL88" i="10"/>
  <c r="AL82" i="10"/>
  <c r="AL89" i="10"/>
  <c r="AL90" i="10"/>
  <c r="N20" i="9"/>
  <c r="N21" i="9"/>
  <c r="AL79" i="10"/>
  <c r="H19" i="14" l="1"/>
  <c r="E19" i="14"/>
  <c r="G19" i="14"/>
  <c r="B19" i="14"/>
  <c r="F19" i="14"/>
  <c r="C19" i="14"/>
  <c r="H20" i="14"/>
  <c r="H19" i="13"/>
  <c r="G20" i="14"/>
  <c r="D20" i="14"/>
  <c r="F20" i="14"/>
  <c r="B20" i="14"/>
  <c r="E20" i="14"/>
  <c r="C20" i="14"/>
  <c r="H17" i="14"/>
  <c r="H16" i="13"/>
  <c r="E17" i="14"/>
  <c r="D17" i="14"/>
  <c r="F17" i="14"/>
  <c r="B17" i="14"/>
  <c r="G17" i="14"/>
  <c r="C17" i="14"/>
  <c r="H14" i="14"/>
  <c r="E14" i="14"/>
  <c r="G14" i="14"/>
  <c r="D14" i="14"/>
  <c r="F14" i="14"/>
  <c r="B14" i="14"/>
  <c r="C14" i="14"/>
  <c r="H15" i="14"/>
  <c r="H14" i="13"/>
  <c r="G15" i="14"/>
  <c r="D15" i="14"/>
  <c r="F15" i="14"/>
  <c r="B15" i="14"/>
  <c r="E15" i="14"/>
  <c r="C15" i="14"/>
  <c r="H16" i="14"/>
  <c r="H15" i="13"/>
  <c r="G16" i="14"/>
  <c r="E16" i="14"/>
  <c r="F16" i="14"/>
  <c r="D16" i="14"/>
  <c r="B16" i="14"/>
  <c r="C16" i="14"/>
  <c r="D17" i="13"/>
  <c r="D18" i="13"/>
  <c r="D19" i="14"/>
  <c r="B17" i="13"/>
  <c r="H18" i="12"/>
  <c r="B18" i="13"/>
  <c r="H18" i="14" l="1"/>
  <c r="H17" i="13"/>
  <c r="F18" i="14"/>
  <c r="E18" i="14"/>
  <c r="G18" i="14"/>
  <c r="C18" i="14"/>
  <c r="B18" i="14"/>
  <c r="D18" i="14"/>
  <c r="H18" i="13"/>
</calcChain>
</file>

<file path=xl/comments1.xml><?xml version="1.0" encoding="utf-8"?>
<comments xmlns="http://schemas.openxmlformats.org/spreadsheetml/2006/main">
  <authors>
    <author>PLANEAMIENTO</author>
    <author>Bruno Giormenti</author>
  </authors>
  <commentList>
    <comment ref="R14" authorId="0">
      <text>
        <r>
          <rPr>
            <b/>
            <sz val="9"/>
            <color indexed="81"/>
            <rFont val="Tahoma"/>
            <family val="2"/>
          </rPr>
          <t>Entre junio de 2011 y octubre de 2013, este servicio corresponde al trayecto Bragado - Realicó.</t>
        </r>
      </text>
    </comment>
    <comment ref="AJ15"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K15" authorId="1">
      <text>
        <r>
          <rPr>
            <b/>
            <sz val="9"/>
            <color indexed="81"/>
            <rFont val="Tahoma"/>
            <family val="2"/>
          </rPr>
          <t>Al no contar con información del subtotal de pasajeros transportados para corredores, no se cuenta la suma total de corredores.</t>
        </r>
      </text>
    </comment>
  </commentList>
</comments>
</file>

<file path=xl/comments2.xml><?xml version="1.0" encoding="utf-8"?>
<comments xmlns="http://schemas.openxmlformats.org/spreadsheetml/2006/main">
  <authors>
    <author>PLANEAMIENTO</author>
    <author>Bruno Giormenti</author>
  </authors>
  <commentList>
    <comment ref="R14" authorId="0">
      <text>
        <r>
          <rPr>
            <b/>
            <sz val="9"/>
            <color indexed="81"/>
            <rFont val="Tahoma"/>
            <family val="2"/>
          </rPr>
          <t>Entre junio de 2011 y octubre de 2013, este servicio corresponde al trayecto Bragado - Realicó.</t>
        </r>
      </text>
    </comment>
    <comment ref="AJ15"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K15" authorId="1">
      <text>
        <r>
          <rPr>
            <b/>
            <sz val="9"/>
            <color indexed="81"/>
            <rFont val="Tahoma"/>
            <family val="2"/>
          </rPr>
          <t>Al no contar con información del subtotal de pasajeros transportados para corredores, no se cuenta la suma total de corredores.</t>
        </r>
      </text>
    </comment>
  </commentList>
</comments>
</file>

<file path=xl/comments3.xml><?xml version="1.0" encoding="utf-8"?>
<comments xmlns="http://schemas.openxmlformats.org/spreadsheetml/2006/main">
  <authors>
    <author>PLANEAMIENTO</author>
    <author>Bruno Giormenti</author>
    <author>Federico Lopez</author>
  </authors>
  <commentList>
    <comment ref="S13" authorId="0">
      <text>
        <r>
          <rPr>
            <b/>
            <sz val="9"/>
            <color indexed="81"/>
            <rFont val="Tahoma"/>
            <family val="2"/>
          </rPr>
          <t>Entre junio de 2011 y octubre de 2013, este servicio corresponde al trayecto Bragado - Realicó.</t>
        </r>
      </text>
    </comment>
    <comment ref="AK14"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4" authorId="1">
      <text>
        <r>
          <rPr>
            <b/>
            <sz val="9"/>
            <color indexed="81"/>
            <rFont val="Tahoma"/>
            <family val="2"/>
          </rPr>
          <t>Al no contar con información del subtotal de pasajeros transportados para corredores, no se cuenta la suma total de corredores.</t>
        </r>
      </text>
    </comment>
    <comment ref="AK15"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5"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16"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6"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17"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7"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18"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8"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19"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9"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0"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0"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1"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1"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2"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2"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3"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3"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4"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4"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5"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5"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J36" authorId="0">
      <text>
        <r>
          <rPr>
            <b/>
            <sz val="9"/>
            <color indexed="81"/>
            <rFont val="Tahoma"/>
            <family val="2"/>
          </rPr>
          <t>Se suspende el servicio el 28/11/2011, por problemas en las locomotoras. Fuente: CNRT</t>
        </r>
      </text>
    </comment>
    <comment ref="AI37" authorId="0">
      <text>
        <r>
          <rPr>
            <b/>
            <sz val="11"/>
            <color indexed="81"/>
            <rFont val="Tahoma"/>
            <family val="2"/>
          </rPr>
          <t>Se cancela el servicio el 28/12/2008 por problemas en el material rodante. Fuente: Satélite Ferroviario</t>
        </r>
      </text>
    </comment>
    <comment ref="P64" authorId="0">
      <text>
        <r>
          <rPr>
            <b/>
            <sz val="9"/>
            <color indexed="81"/>
            <rFont val="Tahoma"/>
            <family val="2"/>
          </rPr>
          <t>Se interrumpe el servicio por un accidente en la estacion San Miguel. Fuente: Satelite Ferroviario</t>
        </r>
      </text>
    </comment>
    <comment ref="AC64" authorId="0">
      <text>
        <r>
          <rPr>
            <b/>
            <sz val="9"/>
            <color indexed="81"/>
            <rFont val="Tahoma"/>
            <family val="2"/>
          </rPr>
          <t>Se suspende el servicio en el tramo Bahía Blanca - Patagones. Fuente: Satelite Ferroviario</t>
        </r>
      </text>
    </comment>
    <comment ref="AA65" authorId="0">
      <text>
        <r>
          <rPr>
            <b/>
            <sz val="11"/>
            <color indexed="81"/>
            <rFont val="Tahoma"/>
            <family val="2"/>
          </rPr>
          <t>A raíz de un accidente cerca de la estación Monasterio se suspende el servicio el 12/04/2011</t>
        </r>
      </text>
    </comment>
    <comment ref="Y68" authorId="0">
      <text>
        <r>
          <rPr>
            <b/>
            <sz val="11"/>
            <color indexed="81"/>
            <rFont val="Tahoma"/>
            <family val="2"/>
          </rPr>
          <t>Inicio de servicios "Talgo" el 28/07/2011. Fuente: CNRT</t>
        </r>
        <r>
          <rPr>
            <sz val="9"/>
            <color indexed="81"/>
            <rFont val="Tahoma"/>
            <family val="2"/>
          </rPr>
          <t xml:space="preserve">
</t>
        </r>
      </text>
    </comment>
    <comment ref="F70" authorId="0">
      <text>
        <r>
          <rPr>
            <b/>
            <sz val="9"/>
            <color indexed="81"/>
            <rFont val="Tahoma"/>
            <family val="2"/>
          </rPr>
          <t>CNRT: "Inició servicio en fecha 23/9/11"</t>
        </r>
      </text>
    </comment>
    <comment ref="AJ71" authorId="0">
      <text>
        <r>
          <rPr>
            <b/>
            <sz val="9"/>
            <color indexed="81"/>
            <rFont val="Tahoma"/>
            <family val="2"/>
          </rPr>
          <t xml:space="preserve">Suspendido el 21/10/2011, por diversos factores: acumulación de cenizas volcánicas en la vias, falta de material rodante, y falta de presupuesto. Fuente: CNRT
</t>
        </r>
      </text>
    </comment>
    <comment ref="E73" authorId="0">
      <text>
        <r>
          <rPr>
            <b/>
            <sz val="9"/>
            <color indexed="81"/>
            <rFont val="Tahoma"/>
            <family val="2"/>
          </rPr>
          <t>CNRT: "Inició servicio en fecha 16/12/11"</t>
        </r>
      </text>
    </comment>
    <comment ref="F75" authorId="0">
      <text>
        <r>
          <rPr>
            <b/>
            <sz val="9"/>
            <color indexed="81"/>
            <rFont val="Tahoma"/>
            <family val="2"/>
          </rPr>
          <t>CNRT: "Desde fecha 23/2/12 corre entre Pilar y Salto"</t>
        </r>
      </text>
    </comment>
    <comment ref="AI75" authorId="0">
      <text>
        <r>
          <rPr>
            <b/>
            <sz val="9"/>
            <color indexed="81"/>
            <rFont val="Tahoma"/>
            <family val="2"/>
          </rPr>
          <t>Se interrumpe el servicio por causas climáticas, viéndose reanudado dos meses más tarde. Fuente: CNRT</t>
        </r>
        <r>
          <rPr>
            <sz val="9"/>
            <color indexed="81"/>
            <rFont val="Tahoma"/>
            <family val="2"/>
          </rPr>
          <t xml:space="preserve">
</t>
        </r>
      </text>
    </comment>
    <comment ref="E78" authorId="0">
      <text>
        <r>
          <rPr>
            <b/>
            <sz val="9"/>
            <color indexed="81"/>
            <rFont val="Tahoma"/>
            <family val="2"/>
          </rPr>
          <t>CNRT: "Suspendido desde el 24/05/2012"</t>
        </r>
      </text>
    </comment>
    <comment ref="F78" authorId="0">
      <text>
        <r>
          <rPr>
            <b/>
            <sz val="9"/>
            <color indexed="81"/>
            <rFont val="Tahoma"/>
            <family val="2"/>
          </rPr>
          <t>CNRT: "Suspendido desde el 24/05/2012"</t>
        </r>
      </text>
    </comment>
    <comment ref="Y83" authorId="0">
      <text>
        <r>
          <rPr>
            <b/>
            <sz val="9"/>
            <color indexed="81"/>
            <rFont val="Tahoma"/>
            <family val="2"/>
          </rPr>
          <t xml:space="preserve">Se suspende el servicio de coches Talgo el 31/10/2012. 
Fuente: CNRT
</t>
        </r>
      </text>
    </comment>
    <comment ref="Z87" authorId="1">
      <text>
        <r>
          <rPr>
            <b/>
            <sz val="11"/>
            <color indexed="81"/>
            <rFont val="Tahoma"/>
            <family val="2"/>
          </rPr>
          <t>Se suspende definitivamente el 21/02/2013 el tramo MDP - Miramar.
Fuente: CNRT</t>
        </r>
      </text>
    </comment>
    <comment ref="S95" authorId="0">
      <text>
        <r>
          <rPr>
            <b/>
            <sz val="9"/>
            <color indexed="81"/>
            <rFont val="Tahoma"/>
            <family val="2"/>
          </rPr>
          <t xml:space="preserve">Se inaugura el trayecto Once - Bragado, que conecta con el anterior Bragado - Realicó.
</t>
        </r>
      </text>
    </comment>
    <comment ref="P97" authorId="0">
      <text>
        <r>
          <rPr>
            <b/>
            <sz val="12"/>
            <color indexed="81"/>
            <rFont val="Tahoma"/>
            <family val="2"/>
          </rPr>
          <t>CNRT: "se suspende el servicio por problema en el material rodante"</t>
        </r>
      </text>
    </comment>
    <comment ref="T97" authorId="0">
      <text>
        <r>
          <rPr>
            <b/>
            <sz val="9"/>
            <color indexed="81"/>
            <rFont val="Tahoma"/>
            <family val="2"/>
          </rPr>
          <t>La CNRT no provee datos del servicio para este mes/año.</t>
        </r>
        <r>
          <rPr>
            <sz val="9"/>
            <color indexed="81"/>
            <rFont val="Tahoma"/>
            <family val="2"/>
          </rPr>
          <t xml:space="preserve">
</t>
        </r>
      </text>
    </comment>
    <comment ref="AI98" authorId="2">
      <text>
        <r>
          <rPr>
            <sz val="8"/>
            <color indexed="81"/>
            <rFont val="Tahoma"/>
            <family val="2"/>
          </rPr>
          <t xml:space="preserve">A partir de 2014 se muestra la información de Tren Patagónico sin segregar por tramo recorrido.
</t>
        </r>
      </text>
    </comment>
    <comment ref="S104" authorId="0">
      <text>
        <r>
          <rPr>
            <b/>
            <sz val="10"/>
            <color indexed="81"/>
            <rFont val="Tahoma"/>
            <family val="2"/>
          </rPr>
          <t>Se extiende el servicio hasta la ciudad de General Pico - La Pampa- El trayecto total pasa a ser Once - General Pico, con una combinación en Bragado.</t>
        </r>
      </text>
    </comment>
    <comment ref="T107" authorId="0">
      <text>
        <r>
          <rPr>
            <b/>
            <sz val="9"/>
            <color indexed="81"/>
            <rFont val="Tahoma"/>
            <family val="2"/>
          </rPr>
          <t xml:space="preserve">Prolongación a General Pico
</t>
        </r>
      </text>
    </comment>
    <comment ref="Q111" authorId="1">
      <text>
        <r>
          <rPr>
            <b/>
            <sz val="9"/>
            <color indexed="81"/>
            <rFont val="Tahoma"/>
            <family val="2"/>
          </rPr>
          <t xml:space="preserve">27/02/2015: Se reactiva el servicio de Retiro a Rufino oprado por SOFSE luego de 22 años. </t>
        </r>
      </text>
    </comment>
    <comment ref="N113" authorId="1">
      <text>
        <r>
          <rPr>
            <b/>
            <sz val="9"/>
            <color indexed="81"/>
            <rFont val="Tahoma"/>
            <family val="2"/>
          </rPr>
          <t>1/04/2015: Se reactiva el servicio a Rosario.</t>
        </r>
      </text>
    </comment>
    <comment ref="AA116" authorId="1">
      <text>
        <r>
          <rPr>
            <b/>
            <sz val="9"/>
            <color indexed="81"/>
            <rFont val="Tahoma"/>
            <family val="2"/>
          </rPr>
          <t>Se reanuda el servicio el 17/7/2015.</t>
        </r>
      </text>
    </comment>
    <comment ref="S117" authorId="1">
      <text>
        <r>
          <rPr>
            <b/>
            <sz val="9"/>
            <color indexed="81"/>
            <rFont val="Tahoma"/>
            <family val="2"/>
          </rPr>
          <t>Deja de operar el servicio Once - General Pico.</t>
        </r>
      </text>
    </comment>
    <comment ref="T117" authorId="1">
      <text>
        <r>
          <rPr>
            <b/>
            <sz val="9"/>
            <color indexed="81"/>
            <rFont val="Tahoma"/>
            <family val="2"/>
          </rPr>
          <t>Por daños en la infraestructura por inundaciones el servicio se presta con combinación automotor desde el mes de agosto 2015. (Fuente SOFSE)</t>
        </r>
      </text>
    </comment>
    <comment ref="V117" authorId="1">
      <text>
        <r>
          <rPr>
            <b/>
            <sz val="9"/>
            <color indexed="81"/>
            <rFont val="Tahoma"/>
            <family val="2"/>
          </rPr>
          <t>Se suspende el servicio en agosto debido a problemas de infraestructura. (Fuente S.F.)</t>
        </r>
      </text>
    </comment>
    <comment ref="W117" authorId="1">
      <text>
        <r>
          <rPr>
            <b/>
            <sz val="9"/>
            <color indexed="81"/>
            <rFont val="Tahoma"/>
            <family val="2"/>
          </rPr>
          <t>S reactivó el servicio en agsoto de 2015.</t>
        </r>
      </text>
    </comment>
    <comment ref="Y117" authorId="1">
      <text>
        <r>
          <rPr>
            <b/>
            <sz val="11"/>
            <color indexed="81"/>
            <rFont val="Tahoma"/>
            <family val="2"/>
          </rPr>
          <t>Se suspende el servicio a Mar del Plata por precauciones frente al potencial annegamiento de la vía.</t>
        </r>
      </text>
    </comment>
    <comment ref="AA117" authorId="1">
      <text>
        <r>
          <rPr>
            <b/>
            <sz val="9"/>
            <color indexed="81"/>
            <rFont val="Tahoma"/>
            <family val="2"/>
          </rPr>
          <t>Se suspende el servicio en agosto de 2015.</t>
        </r>
      </text>
    </comment>
    <comment ref="AD118" authorId="1">
      <text>
        <r>
          <rPr>
            <b/>
            <sz val="11"/>
            <color indexed="81"/>
            <rFont val="Tahoma"/>
            <family val="2"/>
          </rPr>
          <t>Se inaugura el servicio el 18/09/1, operado por SOFSE en convenio con Ferrobaires</t>
        </r>
      </text>
    </comment>
    <comment ref="T119" authorId="1">
      <text>
        <r>
          <rPr>
            <b/>
            <sz val="9"/>
            <color indexed="81"/>
            <rFont val="Tahoma"/>
            <family val="2"/>
          </rPr>
          <t>Por cuestiones climáticas el servicio se presta hasta Chivilcoy a partir del mes de octubre de 2015. (Fuente SOFSE)</t>
        </r>
      </text>
    </comment>
    <comment ref="U122" authorId="1">
      <text>
        <r>
          <rPr>
            <b/>
            <sz val="9"/>
            <color indexed="81"/>
            <rFont val="Tahoma"/>
            <family val="2"/>
          </rPr>
          <t>Se suspende el servicio Catriló - Santa Rosa el 20/01/2016 (Fuente S.F.)</t>
        </r>
      </text>
    </comment>
    <comment ref="D123" authorId="1">
      <text>
        <r>
          <rPr>
            <b/>
            <sz val="11"/>
            <color indexed="81"/>
            <rFont val="Tahoma"/>
            <family val="2"/>
          </rPr>
          <t>Se cancela el servicio de forma "temporal" (Fuente: S.F.)</t>
        </r>
      </text>
    </comment>
    <comment ref="Z124" authorId="1">
      <text>
        <r>
          <rPr>
            <sz val="11"/>
            <color indexed="81"/>
            <rFont val="Tahoma"/>
            <family val="2"/>
          </rPr>
          <t>El 10/03 se interrumpe el servicio.</t>
        </r>
      </text>
    </comment>
    <comment ref="C125" authorId="1">
      <text>
        <r>
          <rPr>
            <b/>
            <sz val="11"/>
            <color indexed="81"/>
            <rFont val="Tahoma"/>
            <family val="2"/>
          </rPr>
          <t>Servicio suspendido por falla en material rodante (Fuente: S.F.)</t>
        </r>
      </text>
    </comment>
    <comment ref="P127" authorId="1">
      <text>
        <r>
          <rPr>
            <sz val="11"/>
            <color indexed="81"/>
            <rFont val="Tahoma"/>
            <family val="2"/>
          </rPr>
          <t>El 30/06 se suspenden todos los servicios operados por la empresa Ferrobaires, quedando este servicio fuera de operación.</t>
        </r>
      </text>
    </comment>
    <comment ref="W127" authorId="1">
      <text>
        <r>
          <rPr>
            <sz val="11"/>
            <color indexed="81"/>
            <rFont val="Tahoma"/>
            <family val="2"/>
          </rPr>
          <t>El 30/06 se suspenden todos los servicios operados por la empresa Ferrobaires, quedando este servicio fuera de operación.</t>
        </r>
      </text>
    </comment>
    <comment ref="AC127" authorId="1">
      <text>
        <r>
          <rPr>
            <sz val="11"/>
            <color indexed="81"/>
            <rFont val="Tahoma"/>
            <family val="2"/>
          </rPr>
          <t>El 30/06 se suspenden todos los servicios operados por la empresa Ferrobaires, quedando este servicio fuera de operación.</t>
        </r>
        <r>
          <rPr>
            <sz val="9"/>
            <color indexed="81"/>
            <rFont val="Tahoma"/>
            <family val="2"/>
          </rPr>
          <t xml:space="preserve">
</t>
        </r>
      </text>
    </comment>
    <comment ref="AE127" authorId="1">
      <text>
        <r>
          <rPr>
            <sz val="11"/>
            <color indexed="81"/>
            <rFont val="Tahoma"/>
            <family val="2"/>
          </rPr>
          <t>El 30/06 se suspenden todos los servicios operados por la empresa Ferrobaires, quedando este servicio fuera de operación.</t>
        </r>
      </text>
    </comment>
    <comment ref="AF127" authorId="1">
      <text>
        <r>
          <rPr>
            <sz val="12"/>
            <color indexed="81"/>
            <rFont val="Tahoma"/>
            <family val="2"/>
          </rPr>
          <t>El 30/06 se suspenden todos los servicios operados por la empresa Ferrobaires, quedando este servicio fuera de operación.</t>
        </r>
        <r>
          <rPr>
            <sz val="9"/>
            <color indexed="81"/>
            <rFont val="Tahoma"/>
            <family val="2"/>
          </rPr>
          <t xml:space="preserve">
</t>
        </r>
      </text>
    </comment>
    <comment ref="H130" authorId="1">
      <text>
        <r>
          <rPr>
            <sz val="10"/>
            <color indexed="81"/>
            <rFont val="Tahoma"/>
            <family val="2"/>
          </rPr>
          <t>El 24/9 se produce un siniestro que deja fuera de servicio la formación que realiza el recorrido. Se interrumpe el serivcio.</t>
        </r>
      </text>
    </comment>
    <comment ref="H132" authorId="1">
      <text>
        <r>
          <rPr>
            <sz val="10"/>
            <color indexed="81"/>
            <rFont val="Tahoma"/>
            <family val="2"/>
          </rPr>
          <t>El 3/11 se reanuda el servicio</t>
        </r>
      </text>
    </comment>
    <comment ref="Q139" authorId="2">
      <text>
        <r>
          <rPr>
            <sz val="8"/>
            <color indexed="81"/>
            <rFont val="Tahoma"/>
            <family val="2"/>
          </rPr>
          <t>El servicio se presta hasta Junín  a partir de Junio 2017 (Fuente: Sofse)</t>
        </r>
      </text>
    </comment>
    <comment ref="Y140" authorId="1">
      <text>
        <r>
          <rPr>
            <b/>
            <sz val="9"/>
            <color indexed="81"/>
            <rFont val="Tahoma"/>
            <family val="2"/>
          </rPr>
          <t>Se reestablece el servicio el 3/07/17, con un servicio diario en cada sentido con detención en varias estaciones intermedias</t>
        </r>
      </text>
    </comment>
    <comment ref="AB140" authorId="1">
      <text>
        <r>
          <rPr>
            <b/>
            <sz val="9"/>
            <color indexed="81"/>
            <rFont val="Tahoma"/>
            <family val="2"/>
          </rPr>
          <t>Se reestablece el servicio con Constitución - Chascomús con extensión a Lezama el 4/07/17 (Fuente S.F.)</t>
        </r>
      </text>
    </comment>
    <comment ref="AB145" authorId="1">
      <text>
        <r>
          <rPr>
            <b/>
            <sz val="9"/>
            <color indexed="81"/>
            <rFont val="Tahoma"/>
            <family val="2"/>
          </rPr>
          <t>Se suspende el servicio P. Constitución - Lezama el 01/12/2017 (Fuente S.F.)</t>
        </r>
      </text>
    </comment>
  </commentList>
</comments>
</file>

<file path=xl/comments4.xml><?xml version="1.0" encoding="utf-8"?>
<comments xmlns="http://schemas.openxmlformats.org/spreadsheetml/2006/main">
  <authors>
    <author>PLANEAMIENTO</author>
    <author>Bruno Giormenti</author>
    <author>Bruno</author>
  </authors>
  <commentList>
    <comment ref="S13" authorId="0">
      <text>
        <r>
          <rPr>
            <b/>
            <sz val="9"/>
            <color indexed="81"/>
            <rFont val="Tahoma"/>
            <family val="2"/>
          </rPr>
          <t>Entre junio de 2011 y octubre de 2013, este servicio corresponde al trayecto Bragado - Realicó.</t>
        </r>
      </text>
    </comment>
    <comment ref="AK14"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4" authorId="1">
      <text>
        <r>
          <rPr>
            <b/>
            <sz val="9"/>
            <color indexed="81"/>
            <rFont val="Tahoma"/>
            <family val="2"/>
          </rPr>
          <t>Al no contar con información del subtotal de pasajeros transportados para corredores, no se cuenta la suma total de corredores.</t>
        </r>
      </text>
    </comment>
    <comment ref="AK15"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5"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16"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6"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17"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7"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18"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8"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19"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9"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0"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0"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1"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1"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2"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2"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3"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3"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4"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4"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5"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5"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J36" authorId="0">
      <text>
        <r>
          <rPr>
            <b/>
            <sz val="9"/>
            <color indexed="81"/>
            <rFont val="Tahoma"/>
            <family val="2"/>
          </rPr>
          <t>Se suspende el servicio el 28/11/2011, por problemas en las locomotoras. Fuente: CNRT</t>
        </r>
      </text>
    </comment>
    <comment ref="AI37" authorId="0">
      <text>
        <r>
          <rPr>
            <b/>
            <sz val="11"/>
            <color indexed="81"/>
            <rFont val="Tahoma"/>
            <family val="2"/>
          </rPr>
          <t>Se cancela el servicio el 28/12/2008 por problemas en el material rodante. Fuente: Satélite Ferroviario</t>
        </r>
      </text>
    </comment>
    <comment ref="C50" authorId="2">
      <text>
        <r>
          <rPr>
            <b/>
            <sz val="9"/>
            <color indexed="81"/>
            <rFont val="Tahoma"/>
            <family val="2"/>
          </rPr>
          <t>Para los datos originales de la CNRT esto era 0 viajes</t>
        </r>
      </text>
    </comment>
    <comment ref="P64" authorId="0">
      <text>
        <r>
          <rPr>
            <b/>
            <sz val="9"/>
            <color indexed="81"/>
            <rFont val="Tahoma"/>
            <family val="2"/>
          </rPr>
          <t>Se interrumpe el servicio por un accidente en la estacion San Miguel. Fuente: Satelite Ferroviario</t>
        </r>
      </text>
    </comment>
    <comment ref="AC64" authorId="0">
      <text>
        <r>
          <rPr>
            <b/>
            <sz val="9"/>
            <color indexed="81"/>
            <rFont val="Tahoma"/>
            <family val="2"/>
          </rPr>
          <t>Se suspende el servicio en el tramo Bahía Blanca - Patagones. Fuente: Satelite Ferroviario</t>
        </r>
      </text>
    </comment>
    <comment ref="AA65" authorId="0">
      <text>
        <r>
          <rPr>
            <b/>
            <sz val="11"/>
            <color indexed="81"/>
            <rFont val="Tahoma"/>
            <family val="2"/>
          </rPr>
          <t>A raíz de un accidente cerca de la estación Monasterio se suspende el servicio el 12/04/2011</t>
        </r>
      </text>
    </comment>
    <comment ref="Y68" authorId="0">
      <text>
        <r>
          <rPr>
            <b/>
            <sz val="11"/>
            <color indexed="81"/>
            <rFont val="Tahoma"/>
            <family val="2"/>
          </rPr>
          <t>Inicio de servicios "Talgo" el 28/07/2011. Fuente: CNRT</t>
        </r>
        <r>
          <rPr>
            <sz val="9"/>
            <color indexed="81"/>
            <rFont val="Tahoma"/>
            <family val="2"/>
          </rPr>
          <t xml:space="preserve">
</t>
        </r>
      </text>
    </comment>
    <comment ref="AJ71" authorId="0">
      <text>
        <r>
          <rPr>
            <b/>
            <sz val="9"/>
            <color indexed="81"/>
            <rFont val="Tahoma"/>
            <family val="2"/>
          </rPr>
          <t xml:space="preserve">Suspendido el 21/10/2011, por diversos factores: acumulación de cenizas volcánicas en la vias, falta de material rodante, y falta de presupuesto. Fuente: CNRT
</t>
        </r>
      </text>
    </comment>
    <comment ref="AI75" authorId="0">
      <text>
        <r>
          <rPr>
            <b/>
            <sz val="9"/>
            <color indexed="81"/>
            <rFont val="Tahoma"/>
            <family val="2"/>
          </rPr>
          <t>Se interrumpe el servicio por causas climáticas, viéndose reanudado dos meses más tarde. Fuente: CNRT</t>
        </r>
        <r>
          <rPr>
            <sz val="9"/>
            <color indexed="81"/>
            <rFont val="Tahoma"/>
            <family val="2"/>
          </rPr>
          <t xml:space="preserve">
</t>
        </r>
      </text>
    </comment>
    <comment ref="Y83" authorId="0">
      <text>
        <r>
          <rPr>
            <b/>
            <sz val="9"/>
            <color indexed="81"/>
            <rFont val="Tahoma"/>
            <family val="2"/>
          </rPr>
          <t xml:space="preserve">Se suspende el servicio de coches Talgo el 31/10/2012. 
Fuente: CNRT
</t>
        </r>
      </text>
    </comment>
    <comment ref="S95" authorId="0">
      <text>
        <r>
          <rPr>
            <b/>
            <sz val="9"/>
            <color indexed="81"/>
            <rFont val="Tahoma"/>
            <family val="2"/>
          </rPr>
          <t xml:space="preserve">Se inaugura el trayecto Once - Bragado, que conecta con el anterior Bragado - Realicó.
</t>
        </r>
      </text>
    </comment>
    <comment ref="P97" authorId="0">
      <text>
        <r>
          <rPr>
            <b/>
            <sz val="12"/>
            <color indexed="81"/>
            <rFont val="Tahoma"/>
            <family val="2"/>
          </rPr>
          <t>se suspende el servicio por problema en el material rodante.</t>
        </r>
      </text>
    </comment>
    <comment ref="T97" authorId="0">
      <text>
        <r>
          <rPr>
            <b/>
            <sz val="9"/>
            <color indexed="81"/>
            <rFont val="Tahoma"/>
            <family val="2"/>
          </rPr>
          <t>La CNRT no provee datos del servicio para este mes/año.</t>
        </r>
        <r>
          <rPr>
            <sz val="9"/>
            <color indexed="81"/>
            <rFont val="Tahoma"/>
            <family val="2"/>
          </rPr>
          <t xml:space="preserve">
</t>
        </r>
      </text>
    </comment>
    <comment ref="S104" authorId="0">
      <text>
        <r>
          <rPr>
            <b/>
            <sz val="10"/>
            <color indexed="81"/>
            <rFont val="Tahoma"/>
            <family val="2"/>
          </rPr>
          <t>Se extiende el servicio hasta la ciudad de General Pico - La Pampa- El trayecto total pasa a ser Once - General Pico, con una combinación en Bragado.</t>
        </r>
      </text>
    </comment>
    <comment ref="T107" authorId="0">
      <text>
        <r>
          <rPr>
            <b/>
            <sz val="9"/>
            <color indexed="81"/>
            <rFont val="Tahoma"/>
            <family val="2"/>
          </rPr>
          <t xml:space="preserve">Prolongación a General Pico
</t>
        </r>
      </text>
    </comment>
  </commentList>
</comments>
</file>

<file path=xl/comments5.xml><?xml version="1.0" encoding="utf-8"?>
<comments xmlns="http://schemas.openxmlformats.org/spreadsheetml/2006/main">
  <authors>
    <author>PLANEAMIENTO</author>
    <author>Bruno Giormenti</author>
  </authors>
  <commentList>
    <comment ref="S13" authorId="0">
      <text>
        <r>
          <rPr>
            <b/>
            <sz val="9"/>
            <color indexed="81"/>
            <rFont val="Tahoma"/>
            <family val="2"/>
          </rPr>
          <t>Entre junio de 2011 y octubre de 2013, este servicio corresponde al trayecto Bragado - Realicó.</t>
        </r>
      </text>
    </comment>
    <comment ref="AK14"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4" authorId="1">
      <text>
        <r>
          <rPr>
            <b/>
            <sz val="9"/>
            <color indexed="81"/>
            <rFont val="Tahoma"/>
            <family val="2"/>
          </rPr>
          <t>Al no contar con información del subtotal de pasajeros transportados para corredores, no se cuenta la suma total de corredores.</t>
        </r>
      </text>
    </comment>
    <comment ref="AK15"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5"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16"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6"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17"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7"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18"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8"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19"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19"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0"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0"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1"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1"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2"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2"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3"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3"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4"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4"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 ref="AK25" authorId="1">
      <text>
        <r>
          <rPr>
            <b/>
            <sz val="9"/>
            <color indexed="81"/>
            <rFont val="Tahoma"/>
            <family val="2"/>
          </rPr>
          <t>Al no contar con información precisa acerca de los pasajeros transportados para la mayoría de los ramales del Corredor Roca para el año 2007, no incluimos el Subtotal de dicho Corredor al no considerarlo un número comparable con otros años.</t>
        </r>
      </text>
    </comment>
    <comment ref="AL25" authorId="1">
      <text>
        <r>
          <rPr>
            <b/>
            <sz val="9"/>
            <color indexed="81"/>
            <rFont val="Tahoma"/>
            <family val="2"/>
          </rPr>
          <t>Al no contar con precisión información para el Corredor Roca y Sarmiento, para el año 2007 se decide no tomar como válido la suma del total de aquellos ramales que si muestran información.</t>
        </r>
      </text>
    </comment>
  </commentList>
</comments>
</file>

<file path=xl/comments6.xml><?xml version="1.0" encoding="utf-8"?>
<comments xmlns="http://schemas.openxmlformats.org/spreadsheetml/2006/main">
  <authors>
    <author>PLANEAMIENTO</author>
  </authors>
  <commentList>
    <comment ref="O14" authorId="0">
      <text>
        <r>
          <rPr>
            <b/>
            <sz val="9"/>
            <color indexed="81"/>
            <rFont val="Tahoma"/>
            <family val="2"/>
          </rPr>
          <t>Entre junio de 2011 y octubre de 2013, este servicio corresponde al trayecto Bragado - Realicó.</t>
        </r>
      </text>
    </comment>
  </commentList>
</comments>
</file>

<file path=xl/comments7.xml><?xml version="1.0" encoding="utf-8"?>
<comments xmlns="http://schemas.openxmlformats.org/spreadsheetml/2006/main">
  <authors>
    <author>Bruno Giormenti</author>
  </authors>
  <commentList>
    <comment ref="B13" authorId="0">
      <text>
        <r>
          <rPr>
            <b/>
            <sz val="9"/>
            <color indexed="81"/>
            <rFont val="Tahoma"/>
            <family val="2"/>
          </rPr>
          <t>No es posible sacar el porcentaje de cada corredor sin contar con el total del año 2007.</t>
        </r>
      </text>
    </comment>
    <comment ref="C13" authorId="0">
      <text>
        <r>
          <rPr>
            <b/>
            <sz val="9"/>
            <color indexed="81"/>
            <rFont val="Tahoma"/>
            <family val="2"/>
          </rPr>
          <t>No es posible sacar el porcentaje de cada corredor sin contar con el total del año 2007.</t>
        </r>
      </text>
    </comment>
    <comment ref="D13" authorId="0">
      <text>
        <r>
          <rPr>
            <b/>
            <sz val="9"/>
            <color indexed="81"/>
            <rFont val="Tahoma"/>
            <family val="2"/>
          </rPr>
          <t>No es posible sacar el porcentaje de cada corredor sin contar con el total del año 2007.</t>
        </r>
      </text>
    </comment>
    <comment ref="E13" authorId="0">
      <text>
        <r>
          <rPr>
            <b/>
            <sz val="9"/>
            <color indexed="81"/>
            <rFont val="Tahoma"/>
            <family val="2"/>
          </rPr>
          <t>No es posible sacar el porcentaje de cada corredor sin contar con el total del año 2007.</t>
        </r>
      </text>
    </comment>
    <comment ref="F13" authorId="0">
      <text>
        <r>
          <rPr>
            <b/>
            <sz val="9"/>
            <color indexed="81"/>
            <rFont val="Tahoma"/>
            <family val="2"/>
          </rPr>
          <t>No es posible sacar el porcentaje de cada corredor sin contar con el total del año 2007.</t>
        </r>
      </text>
    </comment>
    <comment ref="G13" authorId="0">
      <text>
        <r>
          <rPr>
            <b/>
            <sz val="9"/>
            <color indexed="81"/>
            <rFont val="Tahoma"/>
            <family val="2"/>
          </rPr>
          <t>No es posible sacar el porcentaje de cada corredor sin contar con el total del año 2007.</t>
        </r>
      </text>
    </comment>
    <comment ref="H13" authorId="0">
      <text>
        <r>
          <rPr>
            <b/>
            <sz val="9"/>
            <color indexed="81"/>
            <rFont val="Tahoma"/>
            <family val="2"/>
          </rPr>
          <t>No es posible sacar el porcentaje de cada corredor sin contar con el total del año 2007.</t>
        </r>
      </text>
    </comment>
  </commentList>
</comments>
</file>

<file path=xl/sharedStrings.xml><?xml version="1.0" encoding="utf-8"?>
<sst xmlns="http://schemas.openxmlformats.org/spreadsheetml/2006/main" count="11030" uniqueCount="132">
  <si>
    <t>Observatorio Nacional de Datos de Transporte</t>
  </si>
  <si>
    <t>Centro Tecnológico de Transporte, Tránsito y Seguridad Vial</t>
  </si>
  <si>
    <t>Universidad Tecnológica Nacional</t>
  </si>
  <si>
    <t>Sección</t>
  </si>
  <si>
    <t>Transporte interurbano de pasajeros</t>
  </si>
  <si>
    <t>Cuadro</t>
  </si>
  <si>
    <t>Descripción</t>
  </si>
  <si>
    <t>Fuente</t>
  </si>
  <si>
    <t xml:space="preserve">Último dato disponible </t>
  </si>
  <si>
    <t xml:space="preserve">Fecha de actualización </t>
  </si>
  <si>
    <t>Año</t>
  </si>
  <si>
    <t>Mes</t>
  </si>
  <si>
    <t>Enero</t>
  </si>
  <si>
    <t>Febrero</t>
  </si>
  <si>
    <t>Marzo</t>
  </si>
  <si>
    <t>Abril</t>
  </si>
  <si>
    <t>Mayo</t>
  </si>
  <si>
    <t>Junio</t>
  </si>
  <si>
    <t>Julio</t>
  </si>
  <si>
    <t>Agosto</t>
  </si>
  <si>
    <t>Septiembre</t>
  </si>
  <si>
    <t>Octubre</t>
  </si>
  <si>
    <t>Noviembre</t>
  </si>
  <si>
    <t>Diciembre</t>
  </si>
  <si>
    <t>Volver al índice</t>
  </si>
  <si>
    <t>Corredor General Belgrano</t>
  </si>
  <si>
    <t>Corredor General Urquiza</t>
  </si>
  <si>
    <t>Corredor Sarmiento</t>
  </si>
  <si>
    <t>Corredor General Roca</t>
  </si>
  <si>
    <t>Corredor General Mitre</t>
  </si>
  <si>
    <t>Corredor General San Martín</t>
  </si>
  <si>
    <t>Trocha Media: 1,435 mts</t>
  </si>
  <si>
    <t>Basavilbaso - Villaguay - Concordia</t>
  </si>
  <si>
    <t>Paraná - Concepciónn del Uruguay</t>
  </si>
  <si>
    <t>Subtotal  Corredor Urquiza</t>
  </si>
  <si>
    <t>Pilar - Apóstoles</t>
  </si>
  <si>
    <t>Pilar - Paso de los Toros (Uruguay)</t>
  </si>
  <si>
    <t>SOFSE</t>
  </si>
  <si>
    <t>UEFER</t>
  </si>
  <si>
    <t>-</t>
  </si>
  <si>
    <t>TEA</t>
  </si>
  <si>
    <t>TBA</t>
  </si>
  <si>
    <t xml:space="preserve">Pilar - Apóstoles/Posadas </t>
  </si>
  <si>
    <t>Trocha Angosta: 1,000 mts</t>
  </si>
  <si>
    <t>Roque Sáenz Peña-Chorotis</t>
  </si>
  <si>
    <t>Subtotal  Corredor Belgrano</t>
  </si>
  <si>
    <t>Resistencia - Cacuí - Los Amores</t>
  </si>
  <si>
    <t>SEFECHA</t>
  </si>
  <si>
    <t>Córdoba - Villa María</t>
  </si>
  <si>
    <t>Retiro - Córdoba</t>
  </si>
  <si>
    <t>Retiro - Tucumán</t>
  </si>
  <si>
    <t>Retiro - Rosario</t>
  </si>
  <si>
    <t>Subtotal  Corredor Mitre</t>
  </si>
  <si>
    <t>Trocha Ancha: 1,676 mts</t>
  </si>
  <si>
    <t>FERROCENTRAL</t>
  </si>
  <si>
    <t>UGOMS</t>
  </si>
  <si>
    <t>Subtotal  Corredor San Martín</t>
  </si>
  <si>
    <t>FERROBAIRES</t>
  </si>
  <si>
    <t>Catriló - Santa Rosa</t>
  </si>
  <si>
    <t>Bragado - Mechita - Olascoaga</t>
  </si>
  <si>
    <t>Once - General Pico (via Lincoln/Realicó)</t>
  </si>
  <si>
    <t>Once - Bragado - Carlos Casares/Pehuajó</t>
  </si>
  <si>
    <t>Once - Bragado -General Pico (via Trenque Lauquen/Catriló)</t>
  </si>
  <si>
    <t>S/D</t>
  </si>
  <si>
    <t>Subtotal  Corredor Sarmiento</t>
  </si>
  <si>
    <t>Constitución - Mar del Plata</t>
  </si>
  <si>
    <t>Constitución - Mar del Plata - Miramar</t>
  </si>
  <si>
    <t>Constitución - Pinamar</t>
  </si>
  <si>
    <t>Constitución - Bahia Blanca - Patagones</t>
  </si>
  <si>
    <t>Constitución - Bolviar - Daireaux</t>
  </si>
  <si>
    <t>Constitución - Tandil</t>
  </si>
  <si>
    <t>Viedma - Bariloche</t>
  </si>
  <si>
    <t>Constitución - General Alvear</t>
  </si>
  <si>
    <t>Constitución - Saladillo</t>
  </si>
  <si>
    <t>Subtotal  Corredor Roca</t>
  </si>
  <si>
    <t>Jacobacci - Bariloche</t>
  </si>
  <si>
    <t>UGOFE</t>
  </si>
  <si>
    <t>Constitución/Temperley - Saladillo</t>
  </si>
  <si>
    <t>Constitución/Temperley - General Alvear</t>
  </si>
  <si>
    <t>TREN PATAGONICO S.A.</t>
  </si>
  <si>
    <t>3.2.1.1</t>
  </si>
  <si>
    <t>3.2.1.2</t>
  </si>
  <si>
    <t>3.2.1.3</t>
  </si>
  <si>
    <t>3.2.1.4</t>
  </si>
  <si>
    <t>3.2.1.5</t>
  </si>
  <si>
    <t>3.2.1.6</t>
  </si>
  <si>
    <t>TOTALES SUMA DE CORREDORES</t>
  </si>
  <si>
    <t>2007 - 2008</t>
  </si>
  <si>
    <t>2008 - 2009</t>
  </si>
  <si>
    <t>2009 - 2010</t>
  </si>
  <si>
    <t>2010 - 2011</t>
  </si>
  <si>
    <t>2011 - 2012</t>
  </si>
  <si>
    <t>2012 - 2013</t>
  </si>
  <si>
    <t>2013 - 2014</t>
  </si>
  <si>
    <t>Retiro - Junin - Alberdi</t>
  </si>
  <si>
    <t>Paraná - Concepción del Uruguay</t>
  </si>
  <si>
    <t>3.2.1.7</t>
  </si>
  <si>
    <t>3.2.1.8</t>
  </si>
  <si>
    <t>3.2.1.9</t>
  </si>
  <si>
    <t>Pasajeros pagos en servicios de ferrocarriles interurbanos por año y por ramal.</t>
  </si>
  <si>
    <t>Variacion anual de pasajeros pagos en servicios de ferrocarriles interurbanos por ramal. En porcentaje.</t>
  </si>
  <si>
    <t>Pasajeros pagos en servicios de ferrocarriles interurbanos por mes y por ramal. En cantidad de pasajeros.</t>
  </si>
  <si>
    <t>Variacion mensual de pasajeros pagos en servicios de ferrocarriles interurbanos por ramal. En porcentaje.</t>
  </si>
  <si>
    <t>Variación de pasajeros pagos en servicios de ferrocarriles interurbanos por ramal respecto de cada mes del año anterior. En porcentaje.</t>
  </si>
  <si>
    <t>Empresas operadoras de los servicios de ferrocarriles interurbanos. Por mes y por ramal.</t>
  </si>
  <si>
    <t>TOTAL</t>
  </si>
  <si>
    <t>METROPOLITANO ROCA</t>
  </si>
  <si>
    <t>Variacion anual de pasajeros pagos en servicios de ferrocarriles interurbanos por corredor. En porcentaje.</t>
  </si>
  <si>
    <t>Pasajeros pagos en servicios de ferrocarriles interurbanos por año y por corredor. En cantidad de pasajeros.</t>
  </si>
  <si>
    <t>Participación de cada corredor en el total de pasajeros pagos transportados de ferrocarriles interurbanos. En porcentaje.</t>
  </si>
  <si>
    <t>Retiro - Junín - Rufino</t>
  </si>
  <si>
    <t>Retiro - Junín - Alberdi</t>
  </si>
  <si>
    <t>CNRT. Información complementaria Wikipedia + SatéliteFerroviario.com.ar</t>
  </si>
  <si>
    <t>Trenes Argentinos (SOFSE)</t>
  </si>
  <si>
    <t>Constitución - Bahia Blanca (Semi Rápido)</t>
  </si>
  <si>
    <t>2014 - 2015</t>
  </si>
  <si>
    <t>2015 - 2016</t>
  </si>
  <si>
    <t>Constitución - Chascomús - Lezama</t>
  </si>
  <si>
    <t>2016 - 2017</t>
  </si>
  <si>
    <t>Constitución - Bolivar - Daireaux</t>
  </si>
  <si>
    <r>
      <t xml:space="preserve">Once - Bragado -General Pico (via Trenque Lauquen/Catriló) </t>
    </r>
    <r>
      <rPr>
        <b/>
        <vertAlign val="superscript"/>
        <sz val="11"/>
        <rFont val="Calibri"/>
        <family val="2"/>
      </rPr>
      <t>(1)</t>
    </r>
  </si>
  <si>
    <r>
      <rPr>
        <vertAlign val="superscript"/>
        <sz val="11"/>
        <rFont val="Calibri"/>
        <family val="2"/>
      </rPr>
      <t xml:space="preserve">(1) </t>
    </r>
    <r>
      <rPr>
        <sz val="11"/>
        <rFont val="Calibri"/>
        <family val="2"/>
      </rPr>
      <t>Desde Octubre 2015 hasta la actualidad, solo se presta servicio hasta Chivilcoy.</t>
    </r>
  </si>
  <si>
    <r>
      <t xml:space="preserve">Retiro - Junín - Rufino </t>
    </r>
    <r>
      <rPr>
        <b/>
        <vertAlign val="superscript"/>
        <sz val="11"/>
        <rFont val="Calibri"/>
        <family val="2"/>
      </rPr>
      <t>(2)</t>
    </r>
  </si>
  <si>
    <r>
      <rPr>
        <vertAlign val="superscript"/>
        <sz val="11"/>
        <rFont val="Calibri"/>
        <family val="2"/>
      </rPr>
      <t xml:space="preserve">(2) </t>
    </r>
    <r>
      <rPr>
        <sz val="11"/>
        <rFont val="Calibri"/>
        <family val="2"/>
      </rPr>
      <t>Desde Junio 2017 hasta la actualidad, solo se presta servicio hasta Junín.</t>
    </r>
  </si>
  <si>
    <t>*Datos provisorios</t>
  </si>
  <si>
    <t>2017-2018</t>
  </si>
  <si>
    <t>s/d</t>
  </si>
  <si>
    <t>2018-2019</t>
  </si>
  <si>
    <t>2019*</t>
  </si>
  <si>
    <t>2017 - 2018</t>
  </si>
  <si>
    <t>agosto 2019</t>
  </si>
  <si>
    <t>septiembre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</si>
</sst>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b/>
      <sz val="11"/>
      <color theme="1"/>
      <name val="Calibri"/>
      <family val="2"/>
      <scheme val="minor"/>
    </font>
    <font>
      <b/>
      <sz val="11"/>
      <color indexed="8"/>
      <name val="Calibri"/>
      <family val="2"/>
    </font>
    <font>
      <sz val="11"/>
      <name val="Calibri"/>
      <family val="2"/>
    </font>
    <font>
      <b/>
      <sz val="11"/>
      <name val="Calibri"/>
      <family val="2"/>
    </font>
    <font>
      <sz val="11"/>
      <name val="Calibri"/>
      <family val="2"/>
      <scheme val="minor"/>
    </font>
    <font>
      <u/>
      <sz val="11"/>
      <color theme="10"/>
      <name val="Calibri"/>
      <family val="2"/>
      <scheme val="minor"/>
    </font>
    <font>
      <b/>
      <sz val="14"/>
      <name val="Arial"/>
      <family val="2"/>
    </font>
    <font>
      <b/>
      <sz val="9"/>
      <color indexed="81"/>
      <name val="Tahoma"/>
      <family val="2"/>
    </font>
    <font>
      <sz val="9"/>
      <color indexed="81"/>
      <name val="Tahoma"/>
      <family val="2"/>
    </font>
    <font>
      <b/>
      <sz val="10"/>
      <color indexed="81"/>
      <name val="Tahoma"/>
      <family val="2"/>
    </font>
    <font>
      <b/>
      <sz val="12"/>
      <color indexed="81"/>
      <name val="Tahoma"/>
      <family val="2"/>
    </font>
    <font>
      <b/>
      <sz val="11"/>
      <color indexed="81"/>
      <name val="Tahoma"/>
      <family val="2"/>
    </font>
    <font>
      <b/>
      <sz val="12"/>
      <name val="Calibri"/>
      <family val="2"/>
    </font>
    <font>
      <sz val="11"/>
      <color theme="1"/>
      <name val="Calibri"/>
      <family val="2"/>
      <scheme val="minor"/>
    </font>
    <font>
      <b/>
      <sz val="12"/>
      <name val="Arial"/>
      <family val="2"/>
    </font>
    <font>
      <sz val="10"/>
      <name val="Arial"/>
      <family val="2"/>
    </font>
    <font>
      <sz val="11"/>
      <color indexed="81"/>
      <name val="Tahoma"/>
      <family val="2"/>
    </font>
    <font>
      <sz val="12"/>
      <color indexed="81"/>
      <name val="Tahoma"/>
      <family val="2"/>
    </font>
    <font>
      <sz val="10"/>
      <color indexed="81"/>
      <name val="Tahoma"/>
      <family val="2"/>
    </font>
    <font>
      <b/>
      <vertAlign val="superscript"/>
      <sz val="11"/>
      <name val="Calibri"/>
      <family val="2"/>
    </font>
    <font>
      <vertAlign val="superscript"/>
      <sz val="11"/>
      <name val="Calibri"/>
      <family val="2"/>
    </font>
    <font>
      <sz val="8"/>
      <color indexed="81"/>
      <name val="Taho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s>
  <borders count="76">
    <border>
      <left/>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medium">
        <color indexed="64"/>
      </top>
      <bottom/>
      <diagonal/>
    </border>
  </borders>
  <cellStyleXfs count="4">
    <xf numFmtId="0" fontId="0" fillId="0" borderId="0"/>
    <xf numFmtId="0" fontId="6" fillId="0" borderId="0" applyNumberFormat="0" applyFill="0" applyBorder="0" applyAlignment="0" applyProtection="0"/>
    <xf numFmtId="9" fontId="14" fillId="0" borderId="0" applyFont="0" applyFill="0" applyBorder="0" applyAlignment="0" applyProtection="0"/>
    <xf numFmtId="0" fontId="16" fillId="0" borderId="0"/>
  </cellStyleXfs>
  <cellXfs count="516">
    <xf numFmtId="0" fontId="0" fillId="0" borderId="0" xfId="0"/>
    <xf numFmtId="0" fontId="2" fillId="2" borderId="0" xfId="0" applyFont="1" applyFill="1" applyBorder="1"/>
    <xf numFmtId="0" fontId="0" fillId="3" borderId="0" xfId="0" applyFill="1"/>
    <xf numFmtId="3" fontId="3" fillId="3" borderId="7" xfId="0" applyNumberFormat="1" applyFont="1" applyFill="1" applyBorder="1" applyAlignment="1">
      <alignment horizontal="left"/>
    </xf>
    <xf numFmtId="3" fontId="3" fillId="3" borderId="8" xfId="0" applyNumberFormat="1" applyFont="1" applyFill="1" applyBorder="1" applyAlignment="1">
      <alignment horizontal="left"/>
    </xf>
    <xf numFmtId="3" fontId="3" fillId="3" borderId="9" xfId="0" applyNumberFormat="1" applyFont="1" applyFill="1" applyBorder="1" applyAlignment="1">
      <alignment horizontal="left"/>
    </xf>
    <xf numFmtId="3" fontId="3" fillId="3" borderId="10" xfId="0" applyNumberFormat="1" applyFont="1" applyFill="1" applyBorder="1" applyAlignment="1">
      <alignment horizontal="left"/>
    </xf>
    <xf numFmtId="0" fontId="6" fillId="3" borderId="0" xfId="1" applyFill="1"/>
    <xf numFmtId="0" fontId="0" fillId="3" borderId="0" xfId="0" applyFill="1" applyAlignment="1">
      <alignment wrapText="1"/>
    </xf>
    <xf numFmtId="3" fontId="3" fillId="3" borderId="11" xfId="0" applyNumberFormat="1" applyFont="1" applyFill="1" applyBorder="1" applyAlignment="1">
      <alignment horizontal="right" wrapText="1"/>
    </xf>
    <xf numFmtId="3" fontId="3" fillId="3" borderId="21" xfId="0" applyNumberFormat="1" applyFont="1" applyFill="1" applyBorder="1" applyAlignment="1">
      <alignment horizontal="right" wrapText="1"/>
    </xf>
    <xf numFmtId="3" fontId="3" fillId="3" borderId="19" xfId="0" applyNumberFormat="1" applyFont="1" applyFill="1" applyBorder="1" applyAlignment="1">
      <alignment horizontal="right" wrapText="1"/>
    </xf>
    <xf numFmtId="3" fontId="3" fillId="3" borderId="20" xfId="0" applyNumberFormat="1" applyFont="1" applyFill="1" applyBorder="1" applyAlignment="1">
      <alignment horizontal="right" wrapText="1"/>
    </xf>
    <xf numFmtId="3" fontId="3" fillId="3" borderId="26" xfId="0" applyNumberFormat="1" applyFont="1" applyFill="1" applyBorder="1" applyAlignment="1">
      <alignment horizontal="right" wrapText="1"/>
    </xf>
    <xf numFmtId="3" fontId="3" fillId="3" borderId="13" xfId="0" applyNumberFormat="1" applyFont="1" applyFill="1" applyBorder="1" applyAlignment="1">
      <alignment horizontal="right" wrapText="1"/>
    </xf>
    <xf numFmtId="0" fontId="0" fillId="3" borderId="0" xfId="0" applyFill="1" applyBorder="1"/>
    <xf numFmtId="0" fontId="0" fillId="3" borderId="11" xfId="0" applyFill="1" applyBorder="1" applyAlignment="1">
      <alignment horizontal="right"/>
    </xf>
    <xf numFmtId="0" fontId="0" fillId="3" borderId="21" xfId="0" applyFill="1" applyBorder="1" applyAlignment="1">
      <alignment horizontal="right"/>
    </xf>
    <xf numFmtId="0" fontId="0" fillId="3" borderId="13" xfId="0" applyFill="1" applyBorder="1" applyAlignment="1">
      <alignment horizontal="right"/>
    </xf>
    <xf numFmtId="0" fontId="0" fillId="3" borderId="8" xfId="0" applyFill="1" applyBorder="1" applyAlignment="1">
      <alignment horizontal="right"/>
    </xf>
    <xf numFmtId="0" fontId="0" fillId="3" borderId="9" xfId="0" applyFill="1" applyBorder="1" applyAlignment="1">
      <alignment horizontal="right"/>
    </xf>
    <xf numFmtId="0" fontId="0" fillId="3" borderId="10" xfId="0" applyFill="1" applyBorder="1" applyAlignment="1">
      <alignment horizontal="right"/>
    </xf>
    <xf numFmtId="0" fontId="0" fillId="2" borderId="0" xfId="0" applyFill="1" applyBorder="1"/>
    <xf numFmtId="49" fontId="0" fillId="3" borderId="0" xfId="0" applyNumberFormat="1" applyFill="1" applyBorder="1"/>
    <xf numFmtId="3" fontId="5" fillId="0" borderId="11" xfId="0" applyNumberFormat="1" applyFont="1" applyBorder="1" applyAlignment="1">
      <alignment horizontal="right"/>
    </xf>
    <xf numFmtId="3" fontId="5" fillId="0" borderId="11" xfId="0" applyNumberFormat="1" applyFont="1" applyBorder="1"/>
    <xf numFmtId="3" fontId="5" fillId="0" borderId="13" xfId="0" applyNumberFormat="1" applyFont="1" applyBorder="1" applyAlignment="1">
      <alignment horizontal="right"/>
    </xf>
    <xf numFmtId="3" fontId="5" fillId="0" borderId="21" xfId="0" applyNumberFormat="1" applyFont="1" applyBorder="1"/>
    <xf numFmtId="3" fontId="5" fillId="0" borderId="30" xfId="0" applyNumberFormat="1" applyFont="1" applyBorder="1" applyAlignment="1">
      <alignment horizontal="right"/>
    </xf>
    <xf numFmtId="3" fontId="5" fillId="0" borderId="14" xfId="0" applyNumberFormat="1" applyFont="1" applyBorder="1"/>
    <xf numFmtId="3" fontId="5" fillId="0" borderId="14" xfId="0" applyNumberFormat="1" applyFont="1" applyBorder="1" applyAlignment="1">
      <alignment horizontal="right"/>
    </xf>
    <xf numFmtId="3" fontId="5" fillId="0" borderId="23" xfId="0" applyNumberFormat="1" applyFont="1" applyBorder="1"/>
    <xf numFmtId="3" fontId="3" fillId="0" borderId="17" xfId="0" applyNumberFormat="1" applyFont="1" applyFill="1" applyBorder="1" applyAlignment="1"/>
    <xf numFmtId="3" fontId="3" fillId="0" borderId="19" xfId="0" applyNumberFormat="1" applyFont="1" applyFill="1" applyBorder="1" applyAlignment="1"/>
    <xf numFmtId="3" fontId="3" fillId="0" borderId="20" xfId="0" applyNumberFormat="1" applyFont="1" applyFill="1" applyBorder="1" applyAlignment="1"/>
    <xf numFmtId="3" fontId="3" fillId="0" borderId="26" xfId="0" applyNumberFormat="1" applyFont="1" applyFill="1" applyBorder="1" applyAlignment="1"/>
    <xf numFmtId="3" fontId="5" fillId="0" borderId="17" xfId="0" applyNumberFormat="1" applyFont="1" applyBorder="1" applyAlignment="1">
      <alignment horizontal="right"/>
    </xf>
    <xf numFmtId="3" fontId="5" fillId="0" borderId="19" xfId="0" applyNumberFormat="1" applyFont="1" applyBorder="1"/>
    <xf numFmtId="3" fontId="5" fillId="0" borderId="19" xfId="0" applyNumberFormat="1" applyFont="1" applyBorder="1" applyAlignment="1">
      <alignment horizontal="right"/>
    </xf>
    <xf numFmtId="3" fontId="5" fillId="0" borderId="20" xfId="0" applyNumberFormat="1" applyFont="1" applyBorder="1"/>
    <xf numFmtId="3" fontId="5" fillId="0" borderId="26" xfId="0" applyNumberFormat="1" applyFont="1" applyBorder="1" applyAlignment="1">
      <alignment horizontal="right"/>
    </xf>
    <xf numFmtId="3" fontId="5" fillId="0" borderId="23" xfId="0" applyNumberFormat="1" applyFont="1" applyBorder="1" applyAlignment="1">
      <alignment horizontal="right"/>
    </xf>
    <xf numFmtId="3" fontId="5" fillId="0" borderId="21" xfId="0" applyNumberFormat="1" applyFont="1" applyBorder="1" applyAlignment="1">
      <alignment horizontal="right"/>
    </xf>
    <xf numFmtId="0" fontId="0" fillId="3" borderId="0" xfId="0" applyFill="1" applyBorder="1" applyAlignment="1">
      <alignment wrapText="1"/>
    </xf>
    <xf numFmtId="0" fontId="0" fillId="2" borderId="0" xfId="0" applyFill="1" applyBorder="1" applyAlignment="1">
      <alignment wrapText="1"/>
    </xf>
    <xf numFmtId="49" fontId="0" fillId="3" borderId="0" xfId="0" applyNumberFormat="1" applyFill="1" applyBorder="1" applyAlignment="1">
      <alignment wrapText="1"/>
    </xf>
    <xf numFmtId="0" fontId="2" fillId="3" borderId="0" xfId="0" applyFont="1" applyFill="1" applyBorder="1"/>
    <xf numFmtId="0" fontId="3" fillId="3" borderId="0" xfId="0" applyFont="1" applyFill="1" applyBorder="1"/>
    <xf numFmtId="0" fontId="3" fillId="3" borderId="0" xfId="0" applyFont="1" applyFill="1" applyBorder="1" applyAlignment="1">
      <alignment wrapText="1"/>
    </xf>
    <xf numFmtId="3" fontId="5" fillId="0" borderId="16" xfId="0" applyNumberFormat="1" applyFont="1" applyBorder="1"/>
    <xf numFmtId="3" fontId="5" fillId="0" borderId="22" xfId="0" applyNumberFormat="1" applyFont="1" applyBorder="1" applyAlignment="1">
      <alignment horizontal="right"/>
    </xf>
    <xf numFmtId="3" fontId="5" fillId="0" borderId="16" xfId="0" applyNumberFormat="1" applyFont="1" applyBorder="1" applyAlignment="1">
      <alignment horizontal="right"/>
    </xf>
    <xf numFmtId="3" fontId="5" fillId="0" borderId="20" xfId="0" applyNumberFormat="1" applyFont="1" applyBorder="1" applyAlignment="1">
      <alignment horizontal="right"/>
    </xf>
    <xf numFmtId="3" fontId="13" fillId="5" borderId="38" xfId="0" applyNumberFormat="1" applyFont="1" applyFill="1" applyBorder="1" applyAlignment="1">
      <alignment horizontal="center"/>
    </xf>
    <xf numFmtId="3" fontId="13" fillId="5" borderId="39" xfId="0" applyNumberFormat="1" applyFont="1" applyFill="1" applyBorder="1" applyAlignment="1">
      <alignment horizontal="center"/>
    </xf>
    <xf numFmtId="3" fontId="13" fillId="5" borderId="40" xfId="0" applyNumberFormat="1" applyFont="1" applyFill="1" applyBorder="1" applyAlignment="1">
      <alignment horizontal="center"/>
    </xf>
    <xf numFmtId="3" fontId="3" fillId="3" borderId="18" xfId="0" applyNumberFormat="1" applyFont="1" applyFill="1" applyBorder="1" applyAlignment="1">
      <alignment horizontal="right" wrapText="1"/>
    </xf>
    <xf numFmtId="3" fontId="3" fillId="3" borderId="46" xfId="0" applyNumberFormat="1" applyFont="1" applyFill="1" applyBorder="1" applyAlignment="1">
      <alignment horizontal="right" wrapText="1"/>
    </xf>
    <xf numFmtId="3" fontId="3" fillId="3" borderId="27" xfId="0" applyNumberFormat="1" applyFont="1" applyFill="1" applyBorder="1" applyAlignment="1">
      <alignment horizontal="left"/>
    </xf>
    <xf numFmtId="3" fontId="3" fillId="3" borderId="25" xfId="0" applyNumberFormat="1" applyFont="1" applyFill="1" applyBorder="1" applyAlignment="1">
      <alignment horizontal="right" wrapText="1"/>
    </xf>
    <xf numFmtId="3" fontId="3" fillId="3" borderId="12" xfId="0" applyNumberFormat="1" applyFont="1" applyFill="1" applyBorder="1" applyAlignment="1">
      <alignment horizontal="right" wrapText="1"/>
    </xf>
    <xf numFmtId="3" fontId="3" fillId="3" borderId="43" xfId="0" applyNumberFormat="1" applyFont="1" applyFill="1" applyBorder="1" applyAlignment="1">
      <alignment horizontal="right" wrapText="1"/>
    </xf>
    <xf numFmtId="3" fontId="3" fillId="3" borderId="17" xfId="0" applyNumberFormat="1" applyFont="1" applyFill="1" applyBorder="1" applyAlignment="1">
      <alignment horizontal="right" wrapText="1"/>
    </xf>
    <xf numFmtId="3" fontId="5" fillId="0" borderId="18" xfId="0" applyNumberFormat="1" applyFont="1" applyBorder="1" applyAlignment="1">
      <alignment horizontal="right"/>
    </xf>
    <xf numFmtId="3" fontId="3" fillId="3" borderId="22" xfId="0" applyNumberFormat="1" applyFont="1" applyFill="1" applyBorder="1" applyAlignment="1">
      <alignment horizontal="right" wrapText="1"/>
    </xf>
    <xf numFmtId="3" fontId="3" fillId="3" borderId="14" xfId="0" applyNumberFormat="1" applyFont="1" applyFill="1" applyBorder="1" applyAlignment="1">
      <alignment horizontal="right" wrapText="1"/>
    </xf>
    <xf numFmtId="3" fontId="3" fillId="3" borderId="23" xfId="0" applyNumberFormat="1" applyFont="1" applyFill="1" applyBorder="1" applyAlignment="1">
      <alignment horizontal="right" wrapText="1"/>
    </xf>
    <xf numFmtId="3" fontId="3" fillId="3" borderId="30" xfId="0" applyNumberFormat="1" applyFont="1" applyFill="1" applyBorder="1" applyAlignment="1">
      <alignment horizontal="right" wrapText="1"/>
    </xf>
    <xf numFmtId="3" fontId="3" fillId="0" borderId="25" xfId="0" applyNumberFormat="1" applyFont="1" applyFill="1" applyBorder="1" applyAlignment="1"/>
    <xf numFmtId="3" fontId="5" fillId="0" borderId="12" xfId="0" applyNumberFormat="1" applyFont="1" applyBorder="1"/>
    <xf numFmtId="3" fontId="5" fillId="0" borderId="12" xfId="0" applyNumberFormat="1" applyFont="1" applyBorder="1" applyAlignment="1">
      <alignment horizontal="right"/>
    </xf>
    <xf numFmtId="0" fontId="4" fillId="3" borderId="5" xfId="0" applyFont="1" applyFill="1" applyBorder="1" applyAlignment="1">
      <alignment horizontal="center" vertical="center" wrapText="1"/>
    </xf>
    <xf numFmtId="0" fontId="4" fillId="3" borderId="46" xfId="0" applyFont="1" applyFill="1" applyBorder="1" applyAlignment="1">
      <alignment horizontal="center" vertical="center" wrapText="1"/>
    </xf>
    <xf numFmtId="3" fontId="4" fillId="4" borderId="33" xfId="0" applyNumberFormat="1" applyFont="1" applyFill="1" applyBorder="1" applyAlignment="1">
      <alignment horizontal="center" vertical="center" wrapText="1"/>
    </xf>
    <xf numFmtId="0" fontId="4" fillId="3" borderId="49" xfId="0" applyFont="1" applyFill="1" applyBorder="1" applyAlignment="1">
      <alignment horizontal="center" vertical="center" wrapText="1"/>
    </xf>
    <xf numFmtId="3" fontId="4" fillId="4" borderId="36"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3" xfId="0" applyFont="1" applyFill="1" applyBorder="1" applyAlignment="1">
      <alignment horizontal="center" vertical="center" wrapText="1"/>
    </xf>
    <xf numFmtId="3" fontId="4" fillId="4" borderId="35"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41" xfId="0" applyFont="1" applyFill="1" applyBorder="1" applyAlignment="1">
      <alignment horizontal="center" vertical="center" wrapText="1"/>
    </xf>
    <xf numFmtId="3" fontId="0" fillId="3" borderId="54" xfId="0" applyNumberFormat="1" applyFill="1" applyBorder="1"/>
    <xf numFmtId="3" fontId="0" fillId="4" borderId="55" xfId="0" applyNumberFormat="1" applyFill="1" applyBorder="1"/>
    <xf numFmtId="3" fontId="0" fillId="3" borderId="56" xfId="0" applyNumberFormat="1" applyFill="1" applyBorder="1"/>
    <xf numFmtId="3" fontId="0" fillId="3" borderId="46" xfId="0" applyNumberFormat="1" applyFill="1" applyBorder="1"/>
    <xf numFmtId="3" fontId="0" fillId="4" borderId="33" xfId="0" applyNumberFormat="1" applyFill="1" applyBorder="1"/>
    <xf numFmtId="3" fontId="0" fillId="3" borderId="49" xfId="0" applyNumberFormat="1" applyFill="1" applyBorder="1"/>
    <xf numFmtId="0" fontId="0" fillId="3" borderId="52" xfId="0" applyFill="1" applyBorder="1" applyAlignment="1">
      <alignment horizontal="center"/>
    </xf>
    <xf numFmtId="0" fontId="0" fillId="3" borderId="58" xfId="0" applyFill="1" applyBorder="1" applyAlignment="1">
      <alignment horizontal="center"/>
    </xf>
    <xf numFmtId="0" fontId="0" fillId="3" borderId="45" xfId="0" applyFill="1" applyBorder="1" applyAlignment="1">
      <alignment horizontal="center"/>
    </xf>
    <xf numFmtId="164" fontId="0" fillId="3" borderId="56" xfId="2" applyNumberFormat="1" applyFont="1" applyFill="1" applyBorder="1" applyAlignment="1">
      <alignment horizontal="right"/>
    </xf>
    <xf numFmtId="164" fontId="0" fillId="3" borderId="54" xfId="2" applyNumberFormat="1" applyFont="1" applyFill="1" applyBorder="1" applyAlignment="1">
      <alignment horizontal="right"/>
    </xf>
    <xf numFmtId="164" fontId="0" fillId="4" borderId="55" xfId="2" applyNumberFormat="1" applyFont="1" applyFill="1" applyBorder="1" applyAlignment="1">
      <alignment horizontal="right"/>
    </xf>
    <xf numFmtId="0" fontId="0" fillId="3" borderId="48" xfId="0" applyFill="1" applyBorder="1" applyAlignment="1">
      <alignment horizontal="center"/>
    </xf>
    <xf numFmtId="164" fontId="0" fillId="3" borderId="49" xfId="2" applyNumberFormat="1" applyFont="1" applyFill="1" applyBorder="1" applyAlignment="1">
      <alignment horizontal="right"/>
    </xf>
    <xf numFmtId="164" fontId="0" fillId="3" borderId="46" xfId="2" applyNumberFormat="1" applyFont="1" applyFill="1" applyBorder="1" applyAlignment="1">
      <alignment horizontal="right"/>
    </xf>
    <xf numFmtId="164" fontId="0" fillId="4" borderId="33" xfId="2" applyNumberFormat="1" applyFont="1" applyFill="1" applyBorder="1" applyAlignment="1">
      <alignment horizontal="right"/>
    </xf>
    <xf numFmtId="0" fontId="3" fillId="3" borderId="0" xfId="0" applyFont="1" applyFill="1" applyBorder="1" applyAlignment="1">
      <alignment horizontal="left"/>
    </xf>
    <xf numFmtId="17" fontId="0" fillId="3" borderId="0" xfId="0" quotePrefix="1" applyNumberFormat="1" applyFill="1" applyAlignment="1">
      <alignment horizontal="left"/>
    </xf>
    <xf numFmtId="164" fontId="5" fillId="0" borderId="14" xfId="2" applyNumberFormat="1" applyFont="1" applyBorder="1"/>
    <xf numFmtId="9" fontId="5" fillId="0" borderId="11" xfId="2" applyFont="1" applyBorder="1" applyAlignment="1">
      <alignment horizontal="right"/>
    </xf>
    <xf numFmtId="164" fontId="5" fillId="0" borderId="11" xfId="2" applyNumberFormat="1" applyFont="1" applyBorder="1" applyAlignment="1">
      <alignment horizontal="right"/>
    </xf>
    <xf numFmtId="9" fontId="5" fillId="0" borderId="14" xfId="2" applyFont="1" applyBorder="1" applyAlignment="1">
      <alignment horizontal="right"/>
    </xf>
    <xf numFmtId="164" fontId="5" fillId="0" borderId="14" xfId="2" applyNumberFormat="1" applyFont="1" applyBorder="1" applyAlignment="1">
      <alignment horizontal="right"/>
    </xf>
    <xf numFmtId="164" fontId="5" fillId="0" borderId="30" xfId="0" applyNumberFormat="1" applyFont="1" applyBorder="1" applyAlignment="1">
      <alignment horizontal="right"/>
    </xf>
    <xf numFmtId="164" fontId="5" fillId="0" borderId="14" xfId="0" applyNumberFormat="1" applyFont="1" applyBorder="1" applyAlignment="1">
      <alignment horizontal="right"/>
    </xf>
    <xf numFmtId="164" fontId="5" fillId="0" borderId="22" xfId="0" applyNumberFormat="1" applyFont="1" applyBorder="1" applyAlignment="1">
      <alignment horizontal="right"/>
    </xf>
    <xf numFmtId="164" fontId="5" fillId="0" borderId="23" xfId="0" applyNumberFormat="1" applyFont="1" applyBorder="1" applyAlignment="1">
      <alignment horizontal="right"/>
    </xf>
    <xf numFmtId="9" fontId="4" fillId="4" borderId="7" xfId="2" applyFont="1" applyFill="1" applyBorder="1" applyAlignment="1">
      <alignment horizontal="right" wrapText="1"/>
    </xf>
    <xf numFmtId="164" fontId="5" fillId="0" borderId="11" xfId="0" applyNumberFormat="1" applyFont="1" applyBorder="1" applyAlignment="1">
      <alignment horizontal="right"/>
    </xf>
    <xf numFmtId="164" fontId="3" fillId="0" borderId="11" xfId="2" applyNumberFormat="1" applyFont="1" applyFill="1" applyBorder="1" applyAlignment="1">
      <alignment horizontal="right"/>
    </xf>
    <xf numFmtId="164" fontId="5" fillId="0" borderId="11" xfId="2" applyNumberFormat="1" applyFont="1" applyBorder="1"/>
    <xf numFmtId="164" fontId="3" fillId="0" borderId="13" xfId="2" applyNumberFormat="1" applyFont="1" applyFill="1" applyBorder="1" applyAlignment="1">
      <alignment horizontal="right"/>
    </xf>
    <xf numFmtId="164" fontId="5" fillId="0" borderId="13" xfId="2" applyNumberFormat="1" applyFont="1" applyBorder="1"/>
    <xf numFmtId="9" fontId="5" fillId="0" borderId="13" xfId="2" applyFont="1" applyBorder="1" applyAlignment="1">
      <alignment horizontal="right"/>
    </xf>
    <xf numFmtId="164" fontId="5" fillId="0" borderId="13" xfId="2" applyNumberFormat="1" applyFont="1" applyBorder="1" applyAlignment="1">
      <alignment horizontal="right"/>
    </xf>
    <xf numFmtId="164" fontId="3" fillId="0" borderId="18" xfId="2" applyNumberFormat="1" applyFont="1" applyFill="1" applyBorder="1" applyAlignment="1"/>
    <xf numFmtId="164" fontId="5" fillId="0" borderId="18" xfId="0" applyNumberFormat="1" applyFont="1" applyBorder="1" applyAlignment="1">
      <alignment horizontal="right"/>
    </xf>
    <xf numFmtId="164" fontId="5" fillId="0" borderId="18" xfId="2" applyNumberFormat="1" applyFont="1" applyBorder="1" applyAlignment="1">
      <alignment horizontal="right"/>
    </xf>
    <xf numFmtId="164" fontId="3" fillId="0" borderId="21" xfId="2" applyNumberFormat="1" applyFont="1" applyFill="1" applyBorder="1" applyAlignment="1">
      <alignment horizontal="right"/>
    </xf>
    <xf numFmtId="164" fontId="5" fillId="0" borderId="21" xfId="2" applyNumberFormat="1" applyFont="1" applyBorder="1"/>
    <xf numFmtId="164" fontId="5" fillId="0" borderId="21" xfId="0" applyNumberFormat="1" applyFont="1" applyBorder="1" applyAlignment="1">
      <alignment horizontal="right"/>
    </xf>
    <xf numFmtId="164" fontId="5" fillId="0" borderId="21" xfId="2" applyNumberFormat="1" applyFont="1" applyBorder="1" applyAlignment="1">
      <alignment horizontal="right"/>
    </xf>
    <xf numFmtId="9" fontId="5" fillId="0" borderId="21" xfId="2" applyFont="1" applyBorder="1" applyAlignment="1">
      <alignment horizontal="right"/>
    </xf>
    <xf numFmtId="164" fontId="3" fillId="0" borderId="22" xfId="2" applyNumberFormat="1" applyFont="1" applyFill="1" applyBorder="1" applyAlignment="1"/>
    <xf numFmtId="164" fontId="3" fillId="0" borderId="14" xfId="2" applyNumberFormat="1" applyFont="1" applyFill="1" applyBorder="1" applyAlignment="1">
      <alignment horizontal="right"/>
    </xf>
    <xf numFmtId="164" fontId="3" fillId="0" borderId="23" xfId="2" applyNumberFormat="1" applyFont="1" applyFill="1" applyBorder="1" applyAlignment="1">
      <alignment horizontal="right"/>
    </xf>
    <xf numFmtId="164" fontId="3" fillId="0" borderId="30" xfId="2" applyNumberFormat="1" applyFont="1" applyFill="1" applyBorder="1" applyAlignment="1">
      <alignment horizontal="right"/>
    </xf>
    <xf numFmtId="164" fontId="5" fillId="0" borderId="23" xfId="2" applyNumberFormat="1" applyFont="1" applyBorder="1"/>
    <xf numFmtId="164" fontId="5" fillId="0" borderId="30" xfId="2" applyNumberFormat="1" applyFont="1" applyBorder="1"/>
    <xf numFmtId="164" fontId="3" fillId="4" borderId="7" xfId="2" applyNumberFormat="1" applyFont="1" applyFill="1" applyBorder="1" applyAlignment="1">
      <alignment horizontal="right"/>
    </xf>
    <xf numFmtId="164" fontId="3" fillId="4" borderId="8" xfId="2" applyNumberFormat="1" applyFont="1" applyFill="1" applyBorder="1" applyAlignment="1">
      <alignment horizontal="right"/>
    </xf>
    <xf numFmtId="164" fontId="3" fillId="4" borderId="9" xfId="2" applyNumberFormat="1" applyFont="1" applyFill="1" applyBorder="1" applyAlignment="1">
      <alignment horizontal="right"/>
    </xf>
    <xf numFmtId="164" fontId="3" fillId="4" borderId="10" xfId="2" applyNumberFormat="1" applyFont="1" applyFill="1" applyBorder="1" applyAlignment="1">
      <alignment horizontal="right"/>
    </xf>
    <xf numFmtId="164" fontId="3" fillId="4" borderId="7" xfId="2" applyNumberFormat="1" applyFont="1" applyFill="1" applyBorder="1" applyAlignment="1">
      <alignment horizontal="right" wrapText="1"/>
    </xf>
    <xf numFmtId="164" fontId="3" fillId="4" borderId="8" xfId="2" applyNumberFormat="1" applyFont="1" applyFill="1" applyBorder="1" applyAlignment="1">
      <alignment horizontal="right" wrapText="1"/>
    </xf>
    <xf numFmtId="164" fontId="3" fillId="4" borderId="9" xfId="2" applyNumberFormat="1" applyFont="1" applyFill="1" applyBorder="1" applyAlignment="1">
      <alignment horizontal="right" wrapText="1"/>
    </xf>
    <xf numFmtId="164" fontId="3" fillId="4" borderId="10" xfId="2" applyNumberFormat="1" applyFont="1" applyFill="1" applyBorder="1" applyAlignment="1">
      <alignment horizontal="right" wrapText="1"/>
    </xf>
    <xf numFmtId="9" fontId="5" fillId="0" borderId="30" xfId="2" applyFont="1" applyBorder="1" applyAlignment="1">
      <alignment horizontal="right"/>
    </xf>
    <xf numFmtId="9" fontId="5" fillId="0" borderId="23" xfId="2" applyFont="1" applyBorder="1" applyAlignment="1">
      <alignment horizontal="right"/>
    </xf>
    <xf numFmtId="164" fontId="5" fillId="0" borderId="23" xfId="2" applyNumberFormat="1" applyFont="1" applyBorder="1" applyAlignment="1">
      <alignment horizontal="right"/>
    </xf>
    <xf numFmtId="164" fontId="5" fillId="0" borderId="30" xfId="2" applyNumberFormat="1" applyFont="1" applyBorder="1" applyAlignment="1">
      <alignment horizontal="right"/>
    </xf>
    <xf numFmtId="3" fontId="3" fillId="4" borderId="7" xfId="0" applyNumberFormat="1" applyFont="1" applyFill="1" applyBorder="1" applyAlignment="1">
      <alignment horizontal="right" wrapText="1"/>
    </xf>
    <xf numFmtId="3" fontId="3" fillId="4" borderId="8" xfId="0" applyNumberFormat="1" applyFont="1" applyFill="1" applyBorder="1" applyAlignment="1">
      <alignment horizontal="right" wrapText="1"/>
    </xf>
    <xf numFmtId="3" fontId="3" fillId="4" borderId="9" xfId="0" applyNumberFormat="1" applyFont="1" applyFill="1" applyBorder="1" applyAlignment="1">
      <alignment horizontal="right" wrapText="1"/>
    </xf>
    <xf numFmtId="9" fontId="3" fillId="4" borderId="10" xfId="2" applyFont="1" applyFill="1" applyBorder="1" applyAlignment="1">
      <alignment horizontal="right" wrapText="1"/>
    </xf>
    <xf numFmtId="164" fontId="5" fillId="4" borderId="8" xfId="2" applyNumberFormat="1" applyFont="1" applyFill="1" applyBorder="1"/>
    <xf numFmtId="164" fontId="5" fillId="4" borderId="9" xfId="2" applyNumberFormat="1" applyFont="1" applyFill="1" applyBorder="1"/>
    <xf numFmtId="164" fontId="5" fillId="4" borderId="10" xfId="2" applyNumberFormat="1" applyFont="1" applyFill="1" applyBorder="1"/>
    <xf numFmtId="164" fontId="3" fillId="4" borderId="7" xfId="2" applyNumberFormat="1" applyFont="1" applyFill="1" applyBorder="1" applyAlignment="1"/>
    <xf numFmtId="164" fontId="5" fillId="4" borderId="8" xfId="2" applyNumberFormat="1" applyFont="1" applyFill="1" applyBorder="1" applyAlignment="1">
      <alignment horizontal="right"/>
    </xf>
    <xf numFmtId="164" fontId="5" fillId="4" borderId="9" xfId="2" applyNumberFormat="1" applyFont="1" applyFill="1" applyBorder="1" applyAlignment="1">
      <alignment horizontal="right"/>
    </xf>
    <xf numFmtId="9" fontId="0" fillId="3" borderId="0" xfId="2" applyFont="1" applyFill="1"/>
    <xf numFmtId="164" fontId="3" fillId="0" borderId="18" xfId="2" applyNumberFormat="1" applyFont="1" applyFill="1" applyBorder="1" applyAlignment="1">
      <alignment horizontal="right"/>
    </xf>
    <xf numFmtId="164" fontId="5" fillId="0" borderId="18" xfId="2" applyNumberFormat="1" applyFont="1" applyBorder="1"/>
    <xf numFmtId="9" fontId="5" fillId="0" borderId="18" xfId="2" applyFont="1" applyBorder="1" applyAlignment="1">
      <alignment horizontal="right"/>
    </xf>
    <xf numFmtId="164" fontId="3" fillId="0" borderId="22" xfId="2" applyNumberFormat="1" applyFont="1" applyFill="1" applyBorder="1" applyAlignment="1">
      <alignment horizontal="right"/>
    </xf>
    <xf numFmtId="164" fontId="5" fillId="0" borderId="22" xfId="2" applyNumberFormat="1" applyFont="1" applyBorder="1"/>
    <xf numFmtId="0" fontId="6" fillId="3" borderId="0" xfId="1" applyFill="1" applyAlignment="1">
      <alignment wrapText="1"/>
    </xf>
    <xf numFmtId="0" fontId="4" fillId="3" borderId="2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3" borderId="30" xfId="0" applyFill="1" applyBorder="1" applyAlignment="1">
      <alignment horizontal="right"/>
    </xf>
    <xf numFmtId="0" fontId="0" fillId="3" borderId="14" xfId="0" applyFill="1" applyBorder="1" applyAlignment="1">
      <alignment horizontal="right"/>
    </xf>
    <xf numFmtId="0" fontId="0" fillId="3" borderId="23" xfId="0" applyFill="1" applyBorder="1" applyAlignment="1">
      <alignment horizontal="right"/>
    </xf>
    <xf numFmtId="0" fontId="0" fillId="3" borderId="18" xfId="0" applyFill="1" applyBorder="1" applyAlignment="1">
      <alignment horizontal="right"/>
    </xf>
    <xf numFmtId="3" fontId="5" fillId="3" borderId="19" xfId="0" applyNumberFormat="1" applyFont="1" applyFill="1" applyBorder="1" applyAlignment="1">
      <alignment horizontal="right"/>
    </xf>
    <xf numFmtId="3" fontId="5" fillId="3" borderId="25" xfId="0" applyNumberFormat="1" applyFont="1" applyFill="1" applyBorder="1" applyAlignment="1">
      <alignment horizontal="right"/>
    </xf>
    <xf numFmtId="3" fontId="5" fillId="0" borderId="25" xfId="0" applyNumberFormat="1" applyFont="1" applyBorder="1" applyAlignment="1">
      <alignment horizontal="right"/>
    </xf>
    <xf numFmtId="0" fontId="6" fillId="0" borderId="0" xfId="1"/>
    <xf numFmtId="0" fontId="0" fillId="3" borderId="26" xfId="0" applyFill="1" applyBorder="1" applyAlignment="1">
      <alignment horizontal="right"/>
    </xf>
    <xf numFmtId="0" fontId="0" fillId="3" borderId="4" xfId="0" applyFill="1" applyBorder="1" applyAlignment="1">
      <alignment horizontal="right"/>
    </xf>
    <xf numFmtId="0" fontId="0" fillId="3" borderId="19" xfId="0" applyFill="1" applyBorder="1" applyAlignment="1">
      <alignment horizontal="right"/>
    </xf>
    <xf numFmtId="0" fontId="0" fillId="3" borderId="3" xfId="0" applyFill="1" applyBorder="1" applyAlignment="1">
      <alignment horizontal="right"/>
    </xf>
    <xf numFmtId="0" fontId="0" fillId="3" borderId="20" xfId="0" applyFill="1" applyBorder="1" applyAlignment="1">
      <alignment horizontal="right"/>
    </xf>
    <xf numFmtId="0" fontId="0" fillId="3" borderId="6" xfId="0" applyFill="1" applyBorder="1" applyAlignment="1">
      <alignment horizontal="right"/>
    </xf>
    <xf numFmtId="0" fontId="0" fillId="3" borderId="22" xfId="0" applyFill="1" applyBorder="1" applyAlignment="1">
      <alignment horizontal="right"/>
    </xf>
    <xf numFmtId="0" fontId="0" fillId="3" borderId="7" xfId="0" applyFill="1" applyBorder="1" applyAlignment="1">
      <alignment horizontal="right"/>
    </xf>
    <xf numFmtId="0" fontId="0" fillId="3" borderId="17" xfId="0" applyFill="1" applyBorder="1" applyAlignment="1">
      <alignment horizontal="right"/>
    </xf>
    <xf numFmtId="0" fontId="0" fillId="3" borderId="1" xfId="0" applyFill="1" applyBorder="1" applyAlignment="1">
      <alignment horizontal="right"/>
    </xf>
    <xf numFmtId="164" fontId="5" fillId="3" borderId="11" xfId="2" applyNumberFormat="1" applyFont="1" applyFill="1" applyBorder="1" applyAlignment="1">
      <alignment horizontal="right"/>
    </xf>
    <xf numFmtId="164" fontId="5" fillId="3" borderId="21" xfId="2" applyNumberFormat="1" applyFont="1" applyFill="1" applyBorder="1" applyAlignment="1">
      <alignment horizontal="right"/>
    </xf>
    <xf numFmtId="164" fontId="5" fillId="3" borderId="13" xfId="2" applyNumberFormat="1" applyFont="1" applyFill="1" applyBorder="1" applyAlignment="1">
      <alignment horizontal="right"/>
    </xf>
    <xf numFmtId="0" fontId="4" fillId="3" borderId="20" xfId="0" applyFont="1" applyFill="1" applyBorder="1" applyAlignment="1">
      <alignment horizontal="center" vertical="center" wrapText="1"/>
    </xf>
    <xf numFmtId="3" fontId="13" fillId="5" borderId="37" xfId="0" applyNumberFormat="1" applyFont="1" applyFill="1" applyBorder="1" applyAlignment="1">
      <alignment horizontal="center"/>
    </xf>
    <xf numFmtId="164" fontId="5" fillId="3" borderId="18" xfId="0" applyNumberFormat="1" applyFont="1" applyFill="1" applyBorder="1" applyAlignment="1">
      <alignment horizontal="right"/>
    </xf>
    <xf numFmtId="164" fontId="5" fillId="3" borderId="11" xfId="0" applyNumberFormat="1" applyFont="1" applyFill="1" applyBorder="1" applyAlignment="1">
      <alignment horizontal="right"/>
    </xf>
    <xf numFmtId="164" fontId="5" fillId="3" borderId="11" xfId="0" quotePrefix="1" applyNumberFormat="1" applyFont="1" applyFill="1" applyBorder="1" applyAlignment="1">
      <alignment horizontal="right"/>
    </xf>
    <xf numFmtId="164" fontId="5" fillId="3" borderId="21" xfId="0" applyNumberFormat="1" applyFont="1" applyFill="1" applyBorder="1" applyAlignment="1">
      <alignment horizontal="right"/>
    </xf>
    <xf numFmtId="164" fontId="5" fillId="3" borderId="13" xfId="0" applyNumberFormat="1" applyFont="1" applyFill="1" applyBorder="1" applyAlignment="1">
      <alignment horizontal="right"/>
    </xf>
    <xf numFmtId="3" fontId="5" fillId="3" borderId="17" xfId="0" applyNumberFormat="1" applyFont="1" applyFill="1" applyBorder="1" applyAlignment="1">
      <alignment horizontal="right"/>
    </xf>
    <xf numFmtId="3" fontId="5" fillId="3" borderId="20" xfId="0" applyNumberFormat="1" applyFont="1" applyFill="1" applyBorder="1" applyAlignment="1">
      <alignment horizontal="right"/>
    </xf>
    <xf numFmtId="164" fontId="5" fillId="0" borderId="17" xfId="0" applyNumberFormat="1" applyFont="1" applyBorder="1" applyAlignment="1">
      <alignment horizontal="right"/>
    </xf>
    <xf numFmtId="164" fontId="5" fillId="0" borderId="19" xfId="0" applyNumberFormat="1" applyFont="1" applyBorder="1" applyAlignment="1">
      <alignment horizontal="right"/>
    </xf>
    <xf numFmtId="164" fontId="5" fillId="0" borderId="20" xfId="0" applyNumberFormat="1" applyFont="1" applyBorder="1" applyAlignment="1">
      <alignment horizontal="right"/>
    </xf>
    <xf numFmtId="164" fontId="5" fillId="0" borderId="26" xfId="0" applyNumberFormat="1" applyFont="1" applyBorder="1" applyAlignment="1">
      <alignment horizontal="right"/>
    </xf>
    <xf numFmtId="164" fontId="5" fillId="0" borderId="19" xfId="2" applyNumberFormat="1" applyFont="1" applyBorder="1" applyAlignment="1">
      <alignment horizontal="right"/>
    </xf>
    <xf numFmtId="164" fontId="5" fillId="0" borderId="20" xfId="2" applyNumberFormat="1" applyFont="1" applyBorder="1" applyAlignment="1">
      <alignment horizontal="right"/>
    </xf>
    <xf numFmtId="164" fontId="5" fillId="0" borderId="26" xfId="2" applyNumberFormat="1" applyFont="1" applyBorder="1" applyAlignment="1">
      <alignment horizontal="right"/>
    </xf>
    <xf numFmtId="0" fontId="0" fillId="3" borderId="0" xfId="0" applyFill="1" applyAlignment="1">
      <alignment vertical="center"/>
    </xf>
    <xf numFmtId="3" fontId="0" fillId="4" borderId="55" xfId="0" applyNumberFormat="1" applyFill="1" applyBorder="1" applyAlignment="1">
      <alignment horizontal="right"/>
    </xf>
    <xf numFmtId="3" fontId="0" fillId="4" borderId="33" xfId="0" applyNumberFormat="1" applyFill="1" applyBorder="1" applyAlignment="1">
      <alignment horizontal="right"/>
    </xf>
    <xf numFmtId="3" fontId="0" fillId="3" borderId="54" xfId="0" applyNumberFormat="1" applyFill="1" applyBorder="1" applyAlignment="1">
      <alignment horizontal="right"/>
    </xf>
    <xf numFmtId="3" fontId="0" fillId="3" borderId="53" xfId="0" applyNumberFormat="1" applyFill="1" applyBorder="1" applyAlignment="1">
      <alignment horizontal="right"/>
    </xf>
    <xf numFmtId="3" fontId="0" fillId="4" borderId="57" xfId="0" applyNumberFormat="1" applyFill="1" applyBorder="1" applyAlignment="1">
      <alignment horizontal="right"/>
    </xf>
    <xf numFmtId="3" fontId="4" fillId="4" borderId="9" xfId="0" applyNumberFormat="1" applyFont="1" applyFill="1" applyBorder="1" applyAlignment="1">
      <alignment horizontal="center" vertical="center" wrapText="1"/>
    </xf>
    <xf numFmtId="3" fontId="0" fillId="4" borderId="29" xfId="0" applyNumberFormat="1" applyFont="1" applyFill="1" applyBorder="1" applyAlignment="1">
      <alignment horizontal="right"/>
    </xf>
    <xf numFmtId="3" fontId="0" fillId="4" borderId="9" xfId="0" applyNumberFormat="1" applyFont="1" applyFill="1" applyBorder="1" applyAlignment="1">
      <alignment horizontal="right"/>
    </xf>
    <xf numFmtId="3" fontId="5" fillId="3" borderId="26" xfId="0" applyNumberFormat="1" applyFont="1" applyFill="1" applyBorder="1" applyAlignment="1">
      <alignment horizontal="right"/>
    </xf>
    <xf numFmtId="0" fontId="15" fillId="3" borderId="56"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54" xfId="0" applyFont="1" applyFill="1" applyBorder="1" applyAlignment="1">
      <alignment horizontal="center" vertical="center" wrapText="1"/>
    </xf>
    <xf numFmtId="3" fontId="15" fillId="3" borderId="54" xfId="0" applyNumberFormat="1" applyFont="1" applyFill="1" applyBorder="1" applyAlignment="1">
      <alignment horizontal="center" vertical="center" wrapText="1"/>
    </xf>
    <xf numFmtId="0" fontId="15" fillId="3" borderId="61" xfId="0"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wrapText="1"/>
    </xf>
    <xf numFmtId="164" fontId="0" fillId="3" borderId="56" xfId="2" applyNumberFormat="1" applyFont="1" applyFill="1" applyBorder="1" applyAlignment="1">
      <alignment wrapText="1"/>
    </xf>
    <xf numFmtId="164" fontId="0" fillId="3" borderId="62" xfId="2" applyNumberFormat="1" applyFont="1" applyFill="1" applyBorder="1" applyAlignment="1">
      <alignment wrapText="1"/>
    </xf>
    <xf numFmtId="164" fontId="1" fillId="3" borderId="45" xfId="2" applyNumberFormat="1" applyFont="1" applyFill="1" applyBorder="1" applyAlignment="1">
      <alignment horizontal="center" wrapText="1"/>
    </xf>
    <xf numFmtId="164" fontId="0" fillId="3" borderId="56" xfId="2" applyNumberFormat="1" applyFont="1" applyFill="1" applyBorder="1" applyAlignment="1">
      <alignment horizontal="right" wrapText="1"/>
    </xf>
    <xf numFmtId="164" fontId="0" fillId="3" borderId="62" xfId="2" applyNumberFormat="1" applyFont="1" applyFill="1" applyBorder="1" applyAlignment="1">
      <alignment horizontal="right" wrapText="1"/>
    </xf>
    <xf numFmtId="164" fontId="0" fillId="3" borderId="0" xfId="0" applyNumberFormat="1" applyFill="1"/>
    <xf numFmtId="3" fontId="5" fillId="3" borderId="63" xfId="0" applyNumberFormat="1" applyFont="1" applyFill="1" applyBorder="1" applyAlignment="1">
      <alignment horizontal="right"/>
    </xf>
    <xf numFmtId="3" fontId="5" fillId="3" borderId="18" xfId="0" applyNumberFormat="1" applyFont="1" applyFill="1" applyBorder="1" applyAlignment="1">
      <alignment horizontal="right"/>
    </xf>
    <xf numFmtId="3" fontId="5" fillId="3" borderId="13" xfId="0" applyNumberFormat="1" applyFont="1" applyFill="1" applyBorder="1" applyAlignment="1">
      <alignment horizontal="right"/>
    </xf>
    <xf numFmtId="3" fontId="5" fillId="3" borderId="46" xfId="0" applyNumberFormat="1" applyFont="1" applyFill="1" applyBorder="1" applyAlignment="1">
      <alignment horizontal="right"/>
    </xf>
    <xf numFmtId="0" fontId="4" fillId="3" borderId="64" xfId="0" applyFont="1" applyFill="1" applyBorder="1" applyAlignment="1">
      <alignment horizontal="center" vertical="center" wrapText="1"/>
    </xf>
    <xf numFmtId="3" fontId="4" fillId="4" borderId="47" xfId="0" applyNumberFormat="1" applyFont="1" applyFill="1" applyBorder="1" applyAlignment="1">
      <alignment horizontal="center" vertical="center" wrapText="1"/>
    </xf>
    <xf numFmtId="3" fontId="5" fillId="0" borderId="26" xfId="0" applyNumberFormat="1" applyFont="1" applyBorder="1" applyAlignment="1">
      <alignment horizontal="right" vertical="center"/>
    </xf>
    <xf numFmtId="3" fontId="5" fillId="0" borderId="13" xfId="0" applyNumberFormat="1" applyFont="1" applyBorder="1" applyAlignment="1">
      <alignment horizontal="right" vertical="center"/>
    </xf>
    <xf numFmtId="3" fontId="5" fillId="0" borderId="19" xfId="0" applyNumberFormat="1" applyFont="1" applyBorder="1" applyAlignment="1">
      <alignment vertical="center"/>
    </xf>
    <xf numFmtId="3" fontId="5" fillId="0" borderId="11" xfId="0" applyNumberFormat="1" applyFont="1" applyBorder="1" applyAlignment="1">
      <alignment vertical="center"/>
    </xf>
    <xf numFmtId="3" fontId="5" fillId="0" borderId="19" xfId="0" applyNumberFormat="1" applyFont="1" applyBorder="1" applyAlignment="1">
      <alignment horizontal="right" vertical="center"/>
    </xf>
    <xf numFmtId="3" fontId="5" fillId="0" borderId="11" xfId="0" applyNumberFormat="1" applyFont="1" applyBorder="1" applyAlignment="1">
      <alignment horizontal="right" vertical="center"/>
    </xf>
    <xf numFmtId="3" fontId="5" fillId="0" borderId="20" xfId="0" applyNumberFormat="1" applyFont="1" applyBorder="1" applyAlignment="1">
      <alignment vertical="center"/>
    </xf>
    <xf numFmtId="3" fontId="5" fillId="0" borderId="21" xfId="0" applyNumberFormat="1" applyFont="1" applyBorder="1" applyAlignment="1">
      <alignment vertical="center"/>
    </xf>
    <xf numFmtId="3" fontId="5" fillId="3" borderId="19" xfId="0" applyNumberFormat="1" applyFont="1" applyFill="1" applyBorder="1"/>
    <xf numFmtId="3" fontId="5" fillId="3" borderId="11" xfId="0" applyNumberFormat="1" applyFont="1" applyFill="1" applyBorder="1"/>
    <xf numFmtId="3" fontId="5" fillId="3" borderId="11" xfId="0" applyNumberFormat="1" applyFont="1" applyFill="1" applyBorder="1" applyAlignment="1">
      <alignment horizontal="right"/>
    </xf>
    <xf numFmtId="3" fontId="5" fillId="3" borderId="20" xfId="0" applyNumberFormat="1" applyFont="1" applyFill="1" applyBorder="1"/>
    <xf numFmtId="3" fontId="5" fillId="3" borderId="21" xfId="0" applyNumberFormat="1" applyFont="1" applyFill="1" applyBorder="1"/>
    <xf numFmtId="164" fontId="0" fillId="3" borderId="62" xfId="2" applyNumberFormat="1" applyFont="1" applyFill="1" applyBorder="1" applyAlignment="1">
      <alignment horizontal="right"/>
    </xf>
    <xf numFmtId="3" fontId="5" fillId="3" borderId="24" xfId="0" applyNumberFormat="1" applyFont="1" applyFill="1" applyBorder="1" applyAlignment="1">
      <alignment horizontal="right"/>
    </xf>
    <xf numFmtId="3" fontId="5" fillId="3" borderId="64" xfId="0" applyNumberFormat="1" applyFont="1" applyFill="1" applyBorder="1" applyAlignment="1">
      <alignment horizontal="right"/>
    </xf>
    <xf numFmtId="164" fontId="5" fillId="4" borderId="7" xfId="2" applyNumberFormat="1" applyFont="1" applyFill="1" applyBorder="1"/>
    <xf numFmtId="9" fontId="5" fillId="0" borderId="22" xfId="2" applyFont="1" applyBorder="1" applyAlignment="1">
      <alignment horizontal="right"/>
    </xf>
    <xf numFmtId="164" fontId="5" fillId="0" borderId="22" xfId="2" applyNumberFormat="1" applyFont="1" applyBorder="1" applyAlignment="1">
      <alignment horizontal="right"/>
    </xf>
    <xf numFmtId="164" fontId="3" fillId="0" borderId="12" xfId="2" applyNumberFormat="1" applyFont="1" applyFill="1" applyBorder="1" applyAlignment="1">
      <alignment horizontal="right"/>
    </xf>
    <xf numFmtId="164" fontId="5" fillId="0" borderId="12" xfId="2" applyNumberFormat="1" applyFont="1" applyBorder="1"/>
    <xf numFmtId="164" fontId="5" fillId="0" borderId="12" xfId="2" applyNumberFormat="1" applyFont="1" applyBorder="1" applyAlignment="1">
      <alignment horizontal="right"/>
    </xf>
    <xf numFmtId="164" fontId="5" fillId="4" borderId="27" xfId="2" applyNumberFormat="1" applyFont="1" applyFill="1" applyBorder="1" applyAlignment="1">
      <alignment horizontal="right"/>
    </xf>
    <xf numFmtId="9" fontId="5" fillId="0" borderId="25" xfId="2" applyFont="1" applyBorder="1" applyAlignment="1">
      <alignment horizontal="right"/>
    </xf>
    <xf numFmtId="164" fontId="3" fillId="4" borderId="27" xfId="2" applyNumberFormat="1" applyFont="1" applyFill="1" applyBorder="1" applyAlignment="1">
      <alignment horizontal="right"/>
    </xf>
    <xf numFmtId="164" fontId="5" fillId="0" borderId="43" xfId="2" applyNumberFormat="1" applyFont="1" applyBorder="1" applyAlignment="1">
      <alignment horizontal="right"/>
    </xf>
    <xf numFmtId="164" fontId="5" fillId="4" borderId="7" xfId="2" applyNumberFormat="1" applyFont="1" applyFill="1" applyBorder="1" applyAlignment="1">
      <alignment horizontal="right"/>
    </xf>
    <xf numFmtId="164" fontId="5" fillId="0" borderId="16" xfId="2" applyNumberFormat="1" applyFont="1" applyBorder="1"/>
    <xf numFmtId="0" fontId="4" fillId="3" borderId="67" xfId="0" applyFont="1" applyFill="1" applyBorder="1" applyAlignment="1">
      <alignment horizontal="center" vertical="center" wrapText="1"/>
    </xf>
    <xf numFmtId="0" fontId="4" fillId="3" borderId="66" xfId="0" applyFont="1" applyFill="1" applyBorder="1" applyAlignment="1">
      <alignment horizontal="center" vertical="center" wrapText="1"/>
    </xf>
    <xf numFmtId="3" fontId="4" fillId="4" borderId="68" xfId="0" applyNumberFormat="1" applyFont="1" applyFill="1" applyBorder="1" applyAlignment="1">
      <alignment horizontal="center" vertical="center" wrapText="1"/>
    </xf>
    <xf numFmtId="164" fontId="3" fillId="0" borderId="17" xfId="2" applyNumberFormat="1" applyFont="1" applyFill="1" applyBorder="1" applyAlignment="1">
      <alignment horizontal="right"/>
    </xf>
    <xf numFmtId="164" fontId="3" fillId="0" borderId="19" xfId="2" applyNumberFormat="1" applyFont="1" applyFill="1" applyBorder="1" applyAlignment="1">
      <alignment horizontal="right"/>
    </xf>
    <xf numFmtId="164" fontId="3" fillId="0" borderId="20" xfId="2" applyNumberFormat="1" applyFont="1" applyFill="1" applyBorder="1" applyAlignment="1">
      <alignment horizontal="right"/>
    </xf>
    <xf numFmtId="164" fontId="3" fillId="0" borderId="26" xfId="2" applyNumberFormat="1" applyFont="1" applyFill="1" applyBorder="1" applyAlignment="1">
      <alignment horizontal="right"/>
    </xf>
    <xf numFmtId="164" fontId="3" fillId="0" borderId="25" xfId="2" applyNumberFormat="1" applyFont="1" applyFill="1" applyBorder="1" applyAlignment="1">
      <alignment horizontal="right"/>
    </xf>
    <xf numFmtId="164" fontId="5" fillId="0" borderId="26" xfId="2" applyNumberFormat="1" applyFont="1" applyBorder="1"/>
    <xf numFmtId="164" fontId="5" fillId="0" borderId="19" xfId="2" applyNumberFormat="1" applyFont="1" applyBorder="1"/>
    <xf numFmtId="164" fontId="5" fillId="0" borderId="20" xfId="2" applyNumberFormat="1" applyFont="1" applyBorder="1"/>
    <xf numFmtId="164" fontId="5" fillId="0" borderId="25" xfId="2" applyNumberFormat="1" applyFont="1" applyBorder="1"/>
    <xf numFmtId="164" fontId="3" fillId="4" borderId="27" xfId="2" applyNumberFormat="1" applyFont="1" applyFill="1" applyBorder="1" applyAlignment="1">
      <alignment horizontal="right" wrapText="1"/>
    </xf>
    <xf numFmtId="164" fontId="5" fillId="0" borderId="17" xfId="2" applyNumberFormat="1" applyFont="1" applyBorder="1"/>
    <xf numFmtId="0" fontId="4" fillId="3" borderId="65" xfId="0" applyFont="1" applyFill="1" applyBorder="1" applyAlignment="1">
      <alignment horizontal="center" vertical="center" wrapText="1"/>
    </xf>
    <xf numFmtId="164" fontId="5" fillId="4" borderId="27" xfId="2" applyNumberFormat="1" applyFont="1" applyFill="1" applyBorder="1"/>
    <xf numFmtId="0" fontId="4" fillId="3" borderId="56" xfId="0" applyFont="1" applyFill="1" applyBorder="1" applyAlignment="1">
      <alignment horizontal="center" vertical="center" wrapText="1"/>
    </xf>
    <xf numFmtId="9" fontId="5" fillId="0" borderId="16" xfId="2" applyFont="1" applyBorder="1" applyAlignment="1">
      <alignment horizontal="right"/>
    </xf>
    <xf numFmtId="164" fontId="5" fillId="0" borderId="25" xfId="2" applyNumberFormat="1" applyFont="1" applyBorder="1" applyAlignment="1">
      <alignment horizontal="right"/>
    </xf>
    <xf numFmtId="164" fontId="5" fillId="0" borderId="17" xfId="2" applyNumberFormat="1" applyFont="1" applyBorder="1" applyAlignment="1">
      <alignment horizontal="right"/>
    </xf>
    <xf numFmtId="3" fontId="3" fillId="4" borderId="10" xfId="0" applyNumberFormat="1" applyFont="1" applyFill="1" applyBorder="1" applyAlignment="1">
      <alignment horizontal="right" wrapText="1"/>
    </xf>
    <xf numFmtId="3" fontId="3" fillId="4" borderId="35" xfId="0" applyNumberFormat="1" applyFont="1" applyFill="1" applyBorder="1" applyAlignment="1">
      <alignment horizontal="right" wrapText="1"/>
    </xf>
    <xf numFmtId="3" fontId="3" fillId="4" borderId="33" xfId="0" applyNumberFormat="1" applyFont="1" applyFill="1" applyBorder="1" applyAlignment="1">
      <alignment horizontal="right" wrapText="1"/>
    </xf>
    <xf numFmtId="3" fontId="3" fillId="4" borderId="4" xfId="0" applyNumberFormat="1" applyFont="1" applyFill="1" applyBorder="1" applyAlignment="1">
      <alignment horizontal="right" wrapText="1"/>
    </xf>
    <xf numFmtId="3" fontId="3" fillId="4" borderId="34" xfId="0" applyNumberFormat="1" applyFont="1" applyFill="1" applyBorder="1" applyAlignment="1">
      <alignment horizontal="right" wrapText="1"/>
    </xf>
    <xf numFmtId="3" fontId="3" fillId="4" borderId="1" xfId="0" applyNumberFormat="1" applyFont="1" applyFill="1" applyBorder="1" applyAlignment="1">
      <alignment horizontal="right" wrapText="1"/>
    </xf>
    <xf numFmtId="3" fontId="3" fillId="4" borderId="47" xfId="0" applyNumberFormat="1" applyFont="1" applyFill="1" applyBorder="1" applyAlignment="1">
      <alignment horizontal="right" wrapText="1"/>
    </xf>
    <xf numFmtId="3" fontId="3" fillId="4" borderId="29" xfId="0" applyNumberFormat="1" applyFont="1" applyFill="1" applyBorder="1" applyAlignment="1">
      <alignment horizontal="right" wrapText="1"/>
    </xf>
    <xf numFmtId="3" fontId="3" fillId="4" borderId="41" xfId="0" applyNumberFormat="1" applyFont="1" applyFill="1" applyBorder="1" applyAlignment="1">
      <alignment horizontal="right" wrapText="1"/>
    </xf>
    <xf numFmtId="3" fontId="3" fillId="4" borderId="42" xfId="0" applyNumberFormat="1" applyFont="1" applyFill="1" applyBorder="1" applyAlignment="1">
      <alignment horizontal="right" wrapText="1"/>
    </xf>
    <xf numFmtId="3" fontId="3" fillId="4" borderId="36" xfId="0" applyNumberFormat="1" applyFont="1" applyFill="1" applyBorder="1" applyAlignment="1">
      <alignment horizontal="right" wrapText="1"/>
    </xf>
    <xf numFmtId="3" fontId="3" fillId="4" borderId="27" xfId="0" applyNumberFormat="1" applyFont="1" applyFill="1" applyBorder="1" applyAlignment="1">
      <alignment horizontal="right" wrapText="1"/>
    </xf>
    <xf numFmtId="3" fontId="0" fillId="3" borderId="56" xfId="0" applyNumberFormat="1" applyFill="1" applyBorder="1" applyAlignment="1">
      <alignment wrapText="1"/>
    </xf>
    <xf numFmtId="3" fontId="0" fillId="3" borderId="54" xfId="0" applyNumberFormat="1" applyFill="1" applyBorder="1" applyAlignment="1">
      <alignment wrapText="1"/>
    </xf>
    <xf numFmtId="3" fontId="0" fillId="3" borderId="54" xfId="0" applyNumberFormat="1" applyFill="1" applyBorder="1" applyAlignment="1">
      <alignment horizontal="right" wrapText="1"/>
    </xf>
    <xf numFmtId="3" fontId="0" fillId="3" borderId="61" xfId="0" applyNumberFormat="1" applyFill="1" applyBorder="1" applyAlignment="1">
      <alignment horizontal="right" wrapText="1"/>
    </xf>
    <xf numFmtId="3" fontId="0" fillId="3" borderId="56" xfId="0" applyNumberFormat="1" applyFill="1" applyBorder="1" applyAlignment="1">
      <alignment horizontal="right" wrapText="1"/>
    </xf>
    <xf numFmtId="3" fontId="0" fillId="3" borderId="57" xfId="0" applyNumberFormat="1" applyFill="1" applyBorder="1" applyAlignment="1">
      <alignment horizontal="right" wrapText="1"/>
    </xf>
    <xf numFmtId="9" fontId="0" fillId="3" borderId="56" xfId="2" applyFont="1" applyFill="1" applyBorder="1" applyAlignment="1">
      <alignment horizontal="right" wrapText="1"/>
    </xf>
    <xf numFmtId="9" fontId="0" fillId="3" borderId="57" xfId="2" applyFont="1" applyFill="1" applyBorder="1" applyAlignment="1">
      <alignment horizontal="right" wrapText="1"/>
    </xf>
    <xf numFmtId="0" fontId="4" fillId="3" borderId="6" xfId="0" applyFont="1" applyFill="1" applyBorder="1" applyAlignment="1">
      <alignment horizontal="center" vertical="center" wrapText="1"/>
    </xf>
    <xf numFmtId="164" fontId="1" fillId="5" borderId="57" xfId="2" applyNumberFormat="1" applyFont="1" applyFill="1" applyBorder="1" applyAlignment="1">
      <alignment horizontal="center"/>
    </xf>
    <xf numFmtId="164" fontId="1" fillId="5" borderId="47" xfId="2" applyNumberFormat="1" applyFont="1" applyFill="1" applyBorder="1" applyAlignment="1">
      <alignment horizontal="center"/>
    </xf>
    <xf numFmtId="3" fontId="1" fillId="6" borderId="47" xfId="0" applyNumberFormat="1" applyFont="1" applyFill="1" applyBorder="1" applyAlignment="1">
      <alignment horizontal="center"/>
    </xf>
    <xf numFmtId="164" fontId="13" fillId="5" borderId="37" xfId="2" applyNumberFormat="1" applyFont="1" applyFill="1" applyBorder="1" applyAlignment="1">
      <alignment horizontal="center"/>
    </xf>
    <xf numFmtId="164" fontId="13" fillId="5" borderId="38" xfId="2" applyNumberFormat="1" applyFont="1" applyFill="1" applyBorder="1" applyAlignment="1">
      <alignment horizontal="center"/>
    </xf>
    <xf numFmtId="164" fontId="13" fillId="5" borderId="39" xfId="2" applyNumberFormat="1" applyFont="1" applyFill="1" applyBorder="1" applyAlignment="1">
      <alignment horizontal="center"/>
    </xf>
    <xf numFmtId="3" fontId="1" fillId="3" borderId="45" xfId="0" applyNumberFormat="1" applyFont="1" applyFill="1" applyBorder="1" applyAlignment="1">
      <alignment horizontal="center"/>
    </xf>
    <xf numFmtId="3" fontId="1" fillId="3" borderId="57" xfId="0" applyNumberFormat="1" applyFont="1" applyFill="1" applyBorder="1" applyAlignment="1">
      <alignment horizontal="center" wrapText="1"/>
    </xf>
    <xf numFmtId="9" fontId="1" fillId="3" borderId="57" xfId="2" applyFont="1" applyFill="1" applyBorder="1" applyAlignment="1">
      <alignment horizontal="center" wrapText="1"/>
    </xf>
    <xf numFmtId="3" fontId="5" fillId="3" borderId="21" xfId="0" applyNumberFormat="1" applyFont="1" applyFill="1" applyBorder="1" applyAlignment="1">
      <alignment horizontal="right"/>
    </xf>
    <xf numFmtId="0" fontId="4" fillId="3" borderId="0" xfId="0" applyFont="1" applyFill="1" applyBorder="1" applyAlignment="1">
      <alignment horizontal="center" vertical="center" wrapText="1"/>
    </xf>
    <xf numFmtId="164" fontId="3" fillId="4" borderId="4" xfId="2" applyNumberFormat="1" applyFont="1" applyFill="1" applyBorder="1" applyAlignment="1">
      <alignment horizontal="right" wrapText="1"/>
    </xf>
    <xf numFmtId="164" fontId="3" fillId="4" borderId="3" xfId="2" applyNumberFormat="1" applyFont="1" applyFill="1" applyBorder="1" applyAlignment="1">
      <alignment horizontal="right" wrapText="1"/>
    </xf>
    <xf numFmtId="164" fontId="3" fillId="4" borderId="6" xfId="2" applyNumberFormat="1" applyFont="1" applyFill="1" applyBorder="1" applyAlignment="1">
      <alignment horizontal="right" wrapText="1"/>
    </xf>
    <xf numFmtId="164" fontId="3" fillId="4" borderId="1" xfId="2" applyNumberFormat="1" applyFont="1" applyFill="1" applyBorder="1" applyAlignment="1">
      <alignment horizontal="right" wrapText="1"/>
    </xf>
    <xf numFmtId="9" fontId="3" fillId="4" borderId="4" xfId="2" applyFont="1" applyFill="1" applyBorder="1" applyAlignment="1">
      <alignment horizontal="right" wrapText="1"/>
    </xf>
    <xf numFmtId="9" fontId="13" fillId="5" borderId="40" xfId="2" applyFont="1" applyFill="1" applyBorder="1" applyAlignment="1">
      <alignment horizontal="center"/>
    </xf>
    <xf numFmtId="164" fontId="13" fillId="5" borderId="40" xfId="2" applyNumberFormat="1" applyFont="1" applyFill="1" applyBorder="1" applyAlignment="1">
      <alignment horizontal="center"/>
    </xf>
    <xf numFmtId="164" fontId="5" fillId="0" borderId="49" xfId="2" applyNumberFormat="1" applyFont="1" applyBorder="1" applyAlignment="1">
      <alignment horizontal="right"/>
    </xf>
    <xf numFmtId="164" fontId="13" fillId="5" borderId="48" xfId="2" applyNumberFormat="1" applyFont="1" applyFill="1" applyBorder="1" applyAlignment="1">
      <alignment horizontal="center"/>
    </xf>
    <xf numFmtId="164" fontId="0" fillId="3" borderId="0" xfId="2" applyNumberFormat="1" applyFont="1" applyFill="1"/>
    <xf numFmtId="164" fontId="3" fillId="4" borderId="70" xfId="2" applyNumberFormat="1" applyFont="1" applyFill="1" applyBorder="1" applyAlignment="1">
      <alignment horizontal="right" wrapText="1"/>
    </xf>
    <xf numFmtId="164" fontId="5" fillId="0" borderId="18" xfId="2" quotePrefix="1" applyNumberFormat="1" applyFont="1" applyBorder="1" applyAlignment="1">
      <alignment horizontal="right"/>
    </xf>
    <xf numFmtId="0" fontId="4" fillId="3" borderId="20" xfId="0" applyFont="1" applyFill="1" applyBorder="1" applyAlignment="1">
      <alignment horizontal="center" vertical="center" wrapText="1"/>
    </xf>
    <xf numFmtId="0" fontId="4" fillId="3" borderId="9" xfId="0" applyFont="1" applyFill="1" applyBorder="1" applyAlignment="1">
      <alignment horizontal="center" vertical="center" wrapText="1"/>
    </xf>
    <xf numFmtId="3" fontId="3" fillId="4" borderId="6" xfId="0" applyNumberFormat="1" applyFont="1" applyFill="1" applyBorder="1" applyAlignment="1">
      <alignment horizontal="right" wrapText="1"/>
    </xf>
    <xf numFmtId="164" fontId="5" fillId="0" borderId="13" xfId="0" applyNumberFormat="1" applyFont="1" applyBorder="1" applyAlignment="1">
      <alignment horizontal="right"/>
    </xf>
    <xf numFmtId="0" fontId="0" fillId="3" borderId="25" xfId="0" applyFill="1" applyBorder="1" applyAlignment="1">
      <alignment horizontal="right"/>
    </xf>
    <xf numFmtId="0" fontId="0" fillId="3" borderId="12" xfId="0" applyFill="1" applyBorder="1" applyAlignment="1">
      <alignment horizontal="right"/>
    </xf>
    <xf numFmtId="0" fontId="0" fillId="3" borderId="27" xfId="0" applyFill="1" applyBorder="1" applyAlignment="1">
      <alignment horizontal="right"/>
    </xf>
    <xf numFmtId="0" fontId="0" fillId="3" borderId="70" xfId="0" applyFill="1" applyBorder="1" applyAlignment="1">
      <alignment horizontal="right"/>
    </xf>
    <xf numFmtId="0" fontId="0" fillId="3" borderId="16" xfId="0" applyFill="1" applyBorder="1" applyAlignment="1">
      <alignment horizontal="right"/>
    </xf>
    <xf numFmtId="3" fontId="3" fillId="4" borderId="73" xfId="0" applyNumberFormat="1" applyFont="1" applyFill="1" applyBorder="1" applyAlignment="1">
      <alignment horizontal="right" wrapText="1"/>
    </xf>
    <xf numFmtId="3" fontId="0" fillId="3" borderId="0" xfId="0" applyNumberFormat="1" applyFill="1"/>
    <xf numFmtId="3" fontId="3" fillId="3" borderId="1" xfId="0" applyNumberFormat="1" applyFont="1" applyFill="1" applyBorder="1" applyAlignment="1">
      <alignment horizontal="left"/>
    </xf>
    <xf numFmtId="3" fontId="3" fillId="3" borderId="3" xfId="0" applyNumberFormat="1" applyFont="1" applyFill="1" applyBorder="1" applyAlignment="1">
      <alignment horizontal="left"/>
    </xf>
    <xf numFmtId="3" fontId="3" fillId="3" borderId="6" xfId="0" applyNumberFormat="1" applyFont="1" applyFill="1" applyBorder="1" applyAlignment="1">
      <alignment horizontal="left"/>
    </xf>
    <xf numFmtId="3" fontId="3" fillId="3" borderId="4" xfId="0" applyNumberFormat="1" applyFont="1" applyFill="1" applyBorder="1" applyAlignment="1">
      <alignment horizontal="left"/>
    </xf>
    <xf numFmtId="9" fontId="3" fillId="3" borderId="18" xfId="2" applyFont="1" applyFill="1" applyBorder="1" applyAlignment="1">
      <alignment horizontal="right" wrapText="1"/>
    </xf>
    <xf numFmtId="9" fontId="3" fillId="3" borderId="11" xfId="2" applyFont="1" applyFill="1" applyBorder="1" applyAlignment="1">
      <alignment horizontal="right" wrapText="1"/>
    </xf>
    <xf numFmtId="9" fontId="3" fillId="3" borderId="21" xfId="2" applyFont="1" applyFill="1" applyBorder="1" applyAlignment="1">
      <alignment horizontal="right" wrapText="1"/>
    </xf>
    <xf numFmtId="3" fontId="0" fillId="4" borderId="73" xfId="0" applyNumberFormat="1" applyFont="1" applyFill="1" applyBorder="1" applyAlignment="1">
      <alignment horizontal="right"/>
    </xf>
    <xf numFmtId="3" fontId="3" fillId="4" borderId="72" xfId="0" applyNumberFormat="1" applyFont="1" applyFill="1" applyBorder="1" applyAlignment="1">
      <alignment horizontal="right" wrapText="1"/>
    </xf>
    <xf numFmtId="9" fontId="5" fillId="0" borderId="18" xfId="2" applyNumberFormat="1" applyFont="1" applyBorder="1" applyAlignment="1">
      <alignment horizontal="right"/>
    </xf>
    <xf numFmtId="9" fontId="3" fillId="3" borderId="13" xfId="2" applyNumberFormat="1" applyFont="1" applyFill="1" applyBorder="1" applyAlignment="1">
      <alignment horizontal="right" wrapText="1"/>
    </xf>
    <xf numFmtId="9" fontId="3" fillId="3" borderId="11" xfId="2" applyNumberFormat="1" applyFont="1" applyFill="1" applyBorder="1" applyAlignment="1">
      <alignment horizontal="right" wrapText="1"/>
    </xf>
    <xf numFmtId="9" fontId="3" fillId="3" borderId="21" xfId="2" applyNumberFormat="1" applyFont="1" applyFill="1" applyBorder="1" applyAlignment="1">
      <alignment horizontal="right" wrapText="1"/>
    </xf>
    <xf numFmtId="164" fontId="5" fillId="0" borderId="16" xfId="2" applyNumberFormat="1" applyFont="1" applyBorder="1" applyAlignment="1">
      <alignment horizontal="right"/>
    </xf>
    <xf numFmtId="9" fontId="5" fillId="0" borderId="20" xfId="2" applyFont="1" applyBorder="1" applyAlignment="1">
      <alignment horizontal="right"/>
    </xf>
    <xf numFmtId="3" fontId="3" fillId="3" borderId="70" xfId="0" applyNumberFormat="1" applyFont="1" applyFill="1" applyBorder="1" applyAlignment="1">
      <alignment horizontal="left"/>
    </xf>
    <xf numFmtId="164" fontId="3" fillId="0" borderId="16" xfId="2" applyNumberFormat="1" applyFont="1" applyFill="1" applyBorder="1" applyAlignment="1">
      <alignment horizontal="right"/>
    </xf>
    <xf numFmtId="164" fontId="5" fillId="0" borderId="31" xfId="2" applyNumberFormat="1" applyFont="1" applyBorder="1" applyAlignment="1">
      <alignment horizontal="right"/>
    </xf>
    <xf numFmtId="164" fontId="5" fillId="0" borderId="12" xfId="0" applyNumberFormat="1" applyFont="1" applyBorder="1" applyAlignment="1">
      <alignment horizontal="right"/>
    </xf>
    <xf numFmtId="164" fontId="3" fillId="4" borderId="1" xfId="2" applyNumberFormat="1" applyFont="1" applyFill="1" applyBorder="1" applyAlignment="1">
      <alignment horizontal="right"/>
    </xf>
    <xf numFmtId="164" fontId="3" fillId="4" borderId="3" xfId="2" applyNumberFormat="1" applyFont="1" applyFill="1" applyBorder="1" applyAlignment="1">
      <alignment horizontal="right"/>
    </xf>
    <xf numFmtId="164" fontId="3" fillId="4" borderId="6" xfId="2" applyNumberFormat="1" applyFont="1" applyFill="1" applyBorder="1" applyAlignment="1">
      <alignment horizontal="right"/>
    </xf>
    <xf numFmtId="17" fontId="0" fillId="3" borderId="0" xfId="0" applyNumberFormat="1" applyFill="1" applyAlignment="1">
      <alignment horizontal="left"/>
    </xf>
    <xf numFmtId="164" fontId="13" fillId="5" borderId="44" xfId="2" applyNumberFormat="1" applyFont="1" applyFill="1" applyBorder="1" applyAlignment="1">
      <alignment horizontal="center"/>
    </xf>
    <xf numFmtId="3" fontId="4" fillId="4" borderId="1" xfId="0" applyNumberFormat="1" applyFont="1" applyFill="1" applyBorder="1" applyAlignment="1">
      <alignment horizontal="right" vertical="center" wrapText="1"/>
    </xf>
    <xf numFmtId="164" fontId="3" fillId="4" borderId="4" xfId="2" applyNumberFormat="1" applyFont="1" applyFill="1" applyBorder="1" applyAlignment="1">
      <alignment horizontal="right"/>
    </xf>
    <xf numFmtId="164" fontId="3" fillId="4" borderId="70" xfId="2" applyNumberFormat="1" applyFont="1" applyFill="1" applyBorder="1" applyAlignment="1">
      <alignment horizontal="right"/>
    </xf>
    <xf numFmtId="3" fontId="0" fillId="3" borderId="0" xfId="0" applyNumberFormat="1" applyFill="1" applyBorder="1" applyAlignment="1">
      <alignment wrapText="1"/>
    </xf>
    <xf numFmtId="3" fontId="0" fillId="3" borderId="0" xfId="0" applyNumberFormat="1" applyFill="1" applyBorder="1" applyAlignment="1">
      <alignment horizontal="right" wrapText="1"/>
    </xf>
    <xf numFmtId="3" fontId="1" fillId="3" borderId="0" xfId="0" applyNumberFormat="1" applyFont="1" applyFill="1" applyBorder="1" applyAlignment="1">
      <alignment horizontal="center"/>
    </xf>
    <xf numFmtId="3" fontId="5" fillId="3" borderId="25" xfId="0" applyNumberFormat="1" applyFont="1" applyFill="1" applyBorder="1"/>
    <xf numFmtId="3" fontId="5" fillId="3" borderId="12" xfId="0" applyNumberFormat="1" applyFont="1" applyFill="1" applyBorder="1"/>
    <xf numFmtId="3" fontId="5" fillId="0" borderId="25" xfId="0" applyNumberFormat="1" applyFont="1" applyBorder="1"/>
    <xf numFmtId="3" fontId="5" fillId="3" borderId="43" xfId="0" applyNumberFormat="1" applyFont="1" applyFill="1" applyBorder="1" applyAlignment="1">
      <alignment horizontal="right"/>
    </xf>
    <xf numFmtId="3" fontId="3" fillId="4" borderId="74" xfId="0" applyNumberFormat="1" applyFont="1" applyFill="1" applyBorder="1" applyAlignment="1">
      <alignment horizontal="right" wrapText="1"/>
    </xf>
    <xf numFmtId="3" fontId="13" fillId="5" borderId="44" xfId="0" applyNumberFormat="1" applyFont="1" applyFill="1" applyBorder="1" applyAlignment="1">
      <alignment horizontal="center"/>
    </xf>
    <xf numFmtId="3" fontId="3" fillId="3" borderId="0" xfId="0" applyNumberFormat="1" applyFont="1" applyFill="1" applyBorder="1" applyAlignment="1">
      <alignment horizontal="left"/>
    </xf>
    <xf numFmtId="3" fontId="3" fillId="3" borderId="0" xfId="0" applyNumberFormat="1" applyFont="1" applyFill="1" applyBorder="1" applyAlignment="1">
      <alignment horizontal="right" wrapText="1"/>
    </xf>
    <xf numFmtId="3" fontId="5" fillId="3" borderId="0" xfId="0" applyNumberFormat="1" applyFont="1" applyFill="1" applyBorder="1"/>
    <xf numFmtId="3" fontId="5" fillId="3" borderId="0" xfId="0" applyNumberFormat="1" applyFont="1" applyFill="1" applyBorder="1" applyAlignment="1">
      <alignment horizontal="right"/>
    </xf>
    <xf numFmtId="3" fontId="13" fillId="3" borderId="0" xfId="0" applyNumberFormat="1" applyFont="1" applyFill="1" applyBorder="1" applyAlignment="1">
      <alignment horizontal="center"/>
    </xf>
    <xf numFmtId="3" fontId="0" fillId="3" borderId="52" xfId="0" applyNumberFormat="1" applyFill="1" applyBorder="1"/>
    <xf numFmtId="3" fontId="0" fillId="3" borderId="61" xfId="0" applyNumberFormat="1" applyFill="1" applyBorder="1"/>
    <xf numFmtId="0" fontId="0" fillId="3" borderId="0" xfId="0" applyFill="1" applyBorder="1" applyAlignment="1">
      <alignment horizontal="center"/>
    </xf>
    <xf numFmtId="0" fontId="4" fillId="3" borderId="0" xfId="0" applyFont="1" applyFill="1" applyBorder="1" applyAlignment="1">
      <alignment horizontal="center" vertical="center"/>
    </xf>
    <xf numFmtId="0" fontId="3" fillId="3" borderId="0" xfId="0" applyFont="1" applyFill="1" applyBorder="1" applyAlignment="1">
      <alignment horizontal="left" vertical="center"/>
    </xf>
    <xf numFmtId="0" fontId="0" fillId="3" borderId="0" xfId="0" applyFill="1" applyBorder="1" applyAlignment="1">
      <alignment horizontal="right"/>
    </xf>
    <xf numFmtId="164" fontId="0" fillId="3" borderId="0" xfId="2" applyNumberFormat="1" applyFont="1" applyFill="1" applyBorder="1" applyAlignment="1">
      <alignment horizontal="right"/>
    </xf>
    <xf numFmtId="164" fontId="0" fillId="3" borderId="0" xfId="2" applyNumberFormat="1" applyFont="1" applyFill="1" applyBorder="1" applyAlignment="1">
      <alignment horizontal="right" wrapText="1"/>
    </xf>
    <xf numFmtId="164" fontId="0" fillId="3" borderId="0" xfId="2" applyNumberFormat="1" applyFont="1" applyFill="1" applyBorder="1" applyAlignment="1">
      <alignment wrapText="1"/>
    </xf>
    <xf numFmtId="164" fontId="1" fillId="3" borderId="0" xfId="2" applyNumberFormat="1" applyFont="1" applyFill="1" applyBorder="1" applyAlignment="1">
      <alignment horizontal="center" wrapText="1"/>
    </xf>
    <xf numFmtId="17" fontId="1" fillId="3" borderId="0" xfId="0" applyNumberFormat="1" applyFont="1" applyFill="1"/>
    <xf numFmtId="3" fontId="5" fillId="3" borderId="0" xfId="0" applyNumberFormat="1" applyFont="1" applyFill="1" applyBorder="1" applyAlignment="1">
      <alignment horizontal="center"/>
    </xf>
    <xf numFmtId="3" fontId="13" fillId="3" borderId="75" xfId="0" applyNumberFormat="1" applyFont="1" applyFill="1" applyBorder="1" applyAlignment="1">
      <alignment horizontal="center"/>
    </xf>
    <xf numFmtId="3" fontId="3" fillId="3" borderId="75" xfId="0" applyNumberFormat="1" applyFont="1" applyFill="1" applyBorder="1" applyAlignment="1">
      <alignment horizontal="right" wrapText="1"/>
    </xf>
    <xf numFmtId="3" fontId="5" fillId="3" borderId="26" xfId="0" applyNumberFormat="1" applyFont="1" applyFill="1" applyBorder="1"/>
    <xf numFmtId="3" fontId="5" fillId="3" borderId="13" xfId="0" applyNumberFormat="1" applyFont="1" applyFill="1" applyBorder="1"/>
    <xf numFmtId="3" fontId="5" fillId="0" borderId="26" xfId="0" applyNumberFormat="1" applyFont="1" applyBorder="1"/>
    <xf numFmtId="3" fontId="5" fillId="0" borderId="30" xfId="0" applyNumberFormat="1" applyFont="1" applyBorder="1"/>
    <xf numFmtId="0" fontId="4" fillId="3" borderId="31" xfId="0" applyFont="1" applyFill="1" applyBorder="1" applyAlignment="1">
      <alignment vertical="center" wrapText="1"/>
    </xf>
    <xf numFmtId="0" fontId="1" fillId="3" borderId="31" xfId="0" applyFont="1" applyFill="1" applyBorder="1" applyAlignment="1">
      <alignment vertical="center" wrapText="1"/>
    </xf>
    <xf numFmtId="9" fontId="3" fillId="3" borderId="13" xfId="2" applyFont="1" applyFill="1" applyBorder="1" applyAlignment="1">
      <alignment horizontal="right" wrapText="1"/>
    </xf>
    <xf numFmtId="164" fontId="5" fillId="0" borderId="73" xfId="2" applyNumberFormat="1" applyFont="1" applyBorder="1" applyAlignment="1">
      <alignment horizontal="center"/>
    </xf>
    <xf numFmtId="164" fontId="5" fillId="0" borderId="23" xfId="2" applyNumberFormat="1" applyFont="1" applyBorder="1" applyAlignment="1">
      <alignment horizontal="center"/>
    </xf>
    <xf numFmtId="164" fontId="5" fillId="0" borderId="73" xfId="0" applyNumberFormat="1" applyFont="1" applyBorder="1" applyAlignment="1">
      <alignment horizontal="center"/>
    </xf>
    <xf numFmtId="164" fontId="5" fillId="0" borderId="23" xfId="0" applyNumberFormat="1" applyFont="1" applyBorder="1" applyAlignment="1">
      <alignment horizontal="center"/>
    </xf>
    <xf numFmtId="0" fontId="0" fillId="3" borderId="0" xfId="0" applyFill="1" applyBorder="1" applyAlignment="1">
      <alignment horizontal="center"/>
    </xf>
    <xf numFmtId="3" fontId="7" fillId="3" borderId="24" xfId="0" applyNumberFormat="1" applyFont="1" applyFill="1" applyBorder="1" applyAlignment="1">
      <alignment horizontal="center" vertical="center"/>
    </xf>
    <xf numFmtId="3" fontId="7" fillId="3" borderId="1" xfId="0" applyNumberFormat="1" applyFont="1" applyFill="1" applyBorder="1" applyAlignment="1">
      <alignment horizontal="center" vertical="center"/>
    </xf>
    <xf numFmtId="0" fontId="7" fillId="3" borderId="24" xfId="0" applyFont="1" applyFill="1" applyBorder="1" applyAlignment="1">
      <alignment horizontal="center" vertical="center"/>
    </xf>
    <xf numFmtId="0" fontId="7" fillId="3" borderId="1" xfId="0" applyFont="1" applyFill="1" applyBorder="1" applyAlignment="1">
      <alignment horizontal="center" vertical="center"/>
    </xf>
    <xf numFmtId="3" fontId="1" fillId="6" borderId="59" xfId="0" applyNumberFormat="1" applyFont="1" applyFill="1" applyBorder="1" applyAlignment="1">
      <alignment horizontal="center" vertical="center" wrapText="1"/>
    </xf>
    <xf numFmtId="3" fontId="1" fillId="6" borderId="60" xfId="0" applyNumberFormat="1" applyFont="1" applyFill="1" applyBorder="1" applyAlignment="1">
      <alignment horizontal="center" vertical="center" wrapText="1"/>
    </xf>
    <xf numFmtId="3" fontId="1" fillId="6" borderId="48" xfId="0" applyNumberFormat="1" applyFont="1" applyFill="1" applyBorder="1" applyAlignment="1">
      <alignment horizontal="center" vertical="center" wrapText="1"/>
    </xf>
    <xf numFmtId="0" fontId="0" fillId="3" borderId="19" xfId="0" applyFont="1" applyFill="1" applyBorder="1" applyAlignment="1">
      <alignment horizontal="center" wrapText="1"/>
    </xf>
    <xf numFmtId="0" fontId="0" fillId="3" borderId="11" xfId="0" applyFont="1" applyFill="1" applyBorder="1" applyAlignment="1">
      <alignment horizontal="center" wrapText="1"/>
    </xf>
    <xf numFmtId="0" fontId="0" fillId="3" borderId="8" xfId="0" applyFont="1" applyFill="1" applyBorder="1" applyAlignment="1">
      <alignment horizontal="center" wrapText="1"/>
    </xf>
    <xf numFmtId="0" fontId="0" fillId="3" borderId="15" xfId="0" applyFill="1" applyBorder="1" applyAlignment="1">
      <alignment horizontal="center"/>
    </xf>
    <xf numFmtId="0" fontId="0" fillId="3" borderId="3" xfId="0" applyFill="1" applyBorder="1" applyAlignment="1">
      <alignment horizontal="center"/>
    </xf>
    <xf numFmtId="0" fontId="4" fillId="3" borderId="28"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1" xfId="0" applyFont="1" applyFill="1" applyBorder="1" applyAlignment="1">
      <alignment horizontal="center" vertical="center" wrapText="1"/>
    </xf>
    <xf numFmtId="3" fontId="7" fillId="3" borderId="28" xfId="0" applyNumberFormat="1" applyFont="1" applyFill="1" applyBorder="1" applyAlignment="1">
      <alignment horizontal="center" vertical="center" wrapText="1"/>
    </xf>
    <xf numFmtId="3" fontId="7" fillId="3" borderId="24"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0" fontId="7" fillId="3" borderId="24" xfId="0" applyFont="1" applyFill="1" applyBorder="1" applyAlignment="1">
      <alignment horizontal="center"/>
    </xf>
    <xf numFmtId="0" fontId="7" fillId="3" borderId="1" xfId="0" applyFont="1" applyFill="1" applyBorder="1" applyAlignment="1">
      <alignment horizontal="center"/>
    </xf>
    <xf numFmtId="0" fontId="1" fillId="5" borderId="50"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0" fillId="3" borderId="14" xfId="0" applyFont="1" applyFill="1" applyBorder="1" applyAlignment="1">
      <alignment horizontal="center" wrapText="1"/>
    </xf>
    <xf numFmtId="3" fontId="7" fillId="3" borderId="24" xfId="0" applyNumberFormat="1" applyFont="1" applyFill="1" applyBorder="1" applyAlignment="1">
      <alignment horizontal="center"/>
    </xf>
    <xf numFmtId="3" fontId="7" fillId="3" borderId="1" xfId="0" applyNumberFormat="1" applyFont="1" applyFill="1" applyBorder="1" applyAlignment="1">
      <alignment horizontal="center"/>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7" fillId="3" borderId="24" xfId="0" applyFont="1" applyFill="1" applyBorder="1" applyAlignment="1">
      <alignment horizontal="center" wrapText="1"/>
    </xf>
    <xf numFmtId="0" fontId="7" fillId="3" borderId="1" xfId="0" applyFont="1" applyFill="1" applyBorder="1" applyAlignment="1">
      <alignment horizontal="center" wrapText="1"/>
    </xf>
    <xf numFmtId="3" fontId="5" fillId="0" borderId="19" xfId="0" applyNumberFormat="1" applyFont="1" applyBorder="1" applyAlignment="1">
      <alignment horizontal="center"/>
    </xf>
    <xf numFmtId="3" fontId="5" fillId="0" borderId="11" xfId="0" applyNumberFormat="1" applyFont="1" applyBorder="1" applyAlignment="1">
      <alignment horizontal="center"/>
    </xf>
    <xf numFmtId="3" fontId="5" fillId="0" borderId="20" xfId="0" applyNumberFormat="1" applyFont="1" applyBorder="1" applyAlignment="1">
      <alignment horizontal="center"/>
    </xf>
    <xf numFmtId="3" fontId="5" fillId="0" borderId="21" xfId="0" applyNumberFormat="1" applyFont="1" applyBorder="1" applyAlignment="1">
      <alignment horizontal="center"/>
    </xf>
    <xf numFmtId="0" fontId="4" fillId="3" borderId="65" xfId="0" applyFont="1" applyFill="1" applyBorder="1" applyAlignment="1">
      <alignment horizontal="center" vertical="center"/>
    </xf>
    <xf numFmtId="0" fontId="4" fillId="3" borderId="31" xfId="0" applyFont="1" applyFill="1" applyBorder="1" applyAlignment="1">
      <alignment horizontal="center" vertical="center"/>
    </xf>
    <xf numFmtId="3" fontId="5" fillId="0" borderId="73" xfId="0" applyNumberFormat="1" applyFont="1" applyBorder="1" applyAlignment="1">
      <alignment horizontal="center"/>
    </xf>
    <xf numFmtId="3" fontId="5" fillId="0" borderId="23" xfId="0" applyNumberFormat="1" applyFont="1" applyBorder="1" applyAlignment="1">
      <alignment horizontal="center"/>
    </xf>
    <xf numFmtId="3" fontId="5" fillId="0" borderId="72" xfId="0" applyNumberFormat="1" applyFont="1" applyBorder="1" applyAlignment="1">
      <alignment horizontal="center"/>
    </xf>
    <xf numFmtId="3" fontId="5" fillId="0" borderId="14" xfId="0" applyNumberFormat="1" applyFont="1" applyBorder="1" applyAlignment="1">
      <alignment horizontal="center"/>
    </xf>
    <xf numFmtId="0" fontId="4" fillId="3" borderId="67" xfId="0" applyFont="1" applyFill="1" applyBorder="1" applyAlignment="1">
      <alignment horizontal="center" vertical="center"/>
    </xf>
    <xf numFmtId="0" fontId="4" fillId="3" borderId="2" xfId="0" applyFont="1" applyFill="1" applyBorder="1" applyAlignment="1">
      <alignment horizontal="center" vertical="center"/>
    </xf>
    <xf numFmtId="0" fontId="0" fillId="3" borderId="0" xfId="0" applyFill="1" applyAlignment="1">
      <alignment horizontal="center"/>
    </xf>
    <xf numFmtId="3" fontId="5" fillId="0" borderId="74" xfId="0" applyNumberFormat="1" applyFont="1" applyBorder="1" applyAlignment="1">
      <alignment horizontal="center"/>
    </xf>
    <xf numFmtId="3" fontId="5" fillId="0" borderId="16" xfId="0" applyNumberFormat="1" applyFont="1" applyBorder="1" applyAlignment="1">
      <alignment horizontal="center"/>
    </xf>
    <xf numFmtId="3" fontId="5" fillId="0" borderId="18" xfId="0" applyNumberFormat="1" applyFont="1" applyBorder="1" applyAlignment="1">
      <alignment horizontal="center"/>
    </xf>
    <xf numFmtId="3" fontId="5" fillId="0" borderId="29" xfId="0" applyNumberFormat="1" applyFont="1" applyBorder="1" applyAlignment="1">
      <alignment horizontal="center"/>
    </xf>
    <xf numFmtId="3" fontId="5" fillId="0" borderId="30" xfId="0" applyNumberFormat="1" applyFont="1" applyBorder="1" applyAlignment="1">
      <alignment horizontal="center"/>
    </xf>
    <xf numFmtId="0" fontId="1" fillId="5" borderId="59" xfId="0" applyFont="1" applyFill="1" applyBorder="1" applyAlignment="1">
      <alignment horizontal="center" vertical="center" wrapText="1"/>
    </xf>
    <xf numFmtId="0" fontId="1" fillId="5" borderId="60" xfId="0" applyFont="1" applyFill="1" applyBorder="1" applyAlignment="1">
      <alignment horizontal="center" vertical="center" wrapText="1"/>
    </xf>
    <xf numFmtId="3" fontId="7" fillId="3" borderId="28" xfId="0" applyNumberFormat="1" applyFont="1" applyFill="1" applyBorder="1" applyAlignment="1">
      <alignment horizontal="center"/>
    </xf>
    <xf numFmtId="0" fontId="0" fillId="3" borderId="32" xfId="0" applyFill="1" applyBorder="1" applyAlignment="1">
      <alignment horizontal="center"/>
    </xf>
    <xf numFmtId="3" fontId="5" fillId="0" borderId="17" xfId="0" applyNumberFormat="1" applyFont="1" applyBorder="1" applyAlignment="1">
      <alignment horizontal="center"/>
    </xf>
    <xf numFmtId="0" fontId="7" fillId="3" borderId="28" xfId="0" applyFont="1" applyFill="1" applyBorder="1" applyAlignment="1">
      <alignment horizontal="center"/>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0" xfId="0" applyFont="1" applyFill="1" applyBorder="1" applyAlignment="1">
      <alignment horizontal="center" vertical="center"/>
    </xf>
    <xf numFmtId="3" fontId="5" fillId="0" borderId="25" xfId="0" applyNumberFormat="1" applyFont="1" applyBorder="1" applyAlignment="1">
      <alignment horizontal="center"/>
    </xf>
    <xf numFmtId="3" fontId="5" fillId="0" borderId="12" xfId="0" applyNumberFormat="1" applyFont="1" applyBorder="1" applyAlignment="1">
      <alignment horizontal="center"/>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5" xfId="0" applyFont="1" applyFill="1" applyBorder="1" applyAlignment="1">
      <alignment horizontal="center" vertical="center"/>
    </xf>
    <xf numFmtId="0" fontId="7" fillId="3" borderId="28" xfId="0" applyFont="1" applyFill="1" applyBorder="1" applyAlignment="1">
      <alignment horizontal="center" wrapText="1"/>
    </xf>
    <xf numFmtId="0" fontId="4" fillId="3" borderId="26" xfId="0" applyFont="1" applyFill="1" applyBorder="1" applyAlignment="1">
      <alignment horizontal="center" vertical="center"/>
    </xf>
    <xf numFmtId="3" fontId="5" fillId="0" borderId="26" xfId="0" applyNumberFormat="1" applyFont="1" applyBorder="1" applyAlignment="1">
      <alignment horizontal="center"/>
    </xf>
    <xf numFmtId="3" fontId="5" fillId="0" borderId="13" xfId="0" applyNumberFormat="1" applyFont="1" applyBorder="1" applyAlignment="1">
      <alignment horizontal="center"/>
    </xf>
    <xf numFmtId="0" fontId="4" fillId="3" borderId="49" xfId="0" applyFont="1" applyFill="1" applyBorder="1" applyAlignment="1">
      <alignment horizontal="center" vertical="center"/>
    </xf>
    <xf numFmtId="0" fontId="4" fillId="3" borderId="65"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49" xfId="0" applyFont="1" applyFill="1" applyBorder="1" applyAlignment="1">
      <alignment horizontal="center" vertical="center" wrapText="1"/>
    </xf>
    <xf numFmtId="164" fontId="5" fillId="0" borderId="11" xfId="2" applyNumberFormat="1" applyFont="1" applyBorder="1" applyAlignment="1">
      <alignment horizontal="center"/>
    </xf>
    <xf numFmtId="164" fontId="5" fillId="0" borderId="74" xfId="2" applyNumberFormat="1" applyFont="1" applyBorder="1" applyAlignment="1">
      <alignment horizontal="center"/>
    </xf>
    <xf numFmtId="164" fontId="5" fillId="0" borderId="16" xfId="2" applyNumberFormat="1" applyFont="1" applyBorder="1" applyAlignment="1">
      <alignment horizontal="center"/>
    </xf>
    <xf numFmtId="164" fontId="5" fillId="0" borderId="21" xfId="2" applyNumberFormat="1" applyFont="1" applyBorder="1" applyAlignment="1">
      <alignment horizontal="center"/>
    </xf>
    <xf numFmtId="164" fontId="5" fillId="0" borderId="18" xfId="2" applyNumberFormat="1" applyFont="1" applyBorder="1" applyAlignment="1">
      <alignment horizontal="center"/>
    </xf>
    <xf numFmtId="164" fontId="5" fillId="0" borderId="13" xfId="2" applyNumberFormat="1" applyFont="1" applyBorder="1" applyAlignment="1">
      <alignment horizontal="center"/>
    </xf>
    <xf numFmtId="164" fontId="5" fillId="0" borderId="14" xfId="2" applyNumberFormat="1" applyFont="1" applyBorder="1" applyAlignment="1">
      <alignment horizontal="center"/>
    </xf>
    <xf numFmtId="164" fontId="5" fillId="0" borderId="18" xfId="0" applyNumberFormat="1" applyFont="1" applyBorder="1" applyAlignment="1">
      <alignment horizontal="center"/>
    </xf>
    <xf numFmtId="164" fontId="5" fillId="0" borderId="30" xfId="2" applyNumberFormat="1" applyFont="1" applyBorder="1" applyAlignment="1">
      <alignment horizontal="center"/>
    </xf>
    <xf numFmtId="164" fontId="5" fillId="0" borderId="23" xfId="2" applyNumberFormat="1" applyFont="1" applyBorder="1" applyAlignment="1">
      <alignment horizontal="center"/>
    </xf>
    <xf numFmtId="9" fontId="5" fillId="0" borderId="22" xfId="2" applyFont="1" applyBorder="1" applyAlignment="1">
      <alignment horizontal="center"/>
    </xf>
    <xf numFmtId="9" fontId="5" fillId="0" borderId="18" xfId="2" applyFont="1" applyBorder="1" applyAlignment="1">
      <alignment horizontal="center"/>
    </xf>
    <xf numFmtId="0" fontId="4" fillId="3" borderId="25" xfId="0" applyFont="1" applyFill="1" applyBorder="1" applyAlignment="1">
      <alignment horizontal="center" vertical="center" wrapText="1"/>
    </xf>
    <xf numFmtId="0" fontId="4" fillId="3" borderId="27" xfId="0" applyFont="1" applyFill="1" applyBorder="1" applyAlignment="1">
      <alignment horizontal="center" vertical="center" wrapText="1"/>
    </xf>
    <xf numFmtId="164" fontId="5" fillId="0" borderId="13" xfId="0" applyNumberFormat="1" applyFont="1" applyBorder="1" applyAlignment="1">
      <alignment horizontal="center"/>
    </xf>
    <xf numFmtId="164" fontId="5" fillId="0" borderId="21" xfId="0" applyNumberFormat="1" applyFont="1" applyBorder="1" applyAlignment="1">
      <alignment horizontal="center"/>
    </xf>
    <xf numFmtId="0" fontId="1" fillId="3" borderId="6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67" xfId="0" applyFont="1" applyFill="1" applyBorder="1" applyAlignment="1">
      <alignment horizontal="center" vertical="center"/>
    </xf>
    <xf numFmtId="0" fontId="1" fillId="3" borderId="2" xfId="0" applyFont="1" applyFill="1" applyBorder="1" applyAlignment="1">
      <alignment horizontal="center" vertical="center"/>
    </xf>
    <xf numFmtId="164" fontId="5" fillId="0" borderId="72" xfId="0" applyNumberFormat="1" applyFont="1" applyBorder="1" applyAlignment="1">
      <alignment horizontal="center"/>
    </xf>
    <xf numFmtId="164" fontId="5" fillId="0" borderId="14" xfId="0" applyNumberFormat="1" applyFont="1" applyBorder="1" applyAlignment="1">
      <alignment horizontal="center"/>
    </xf>
    <xf numFmtId="164" fontId="5" fillId="0" borderId="73" xfId="0" applyNumberFormat="1" applyFont="1" applyBorder="1" applyAlignment="1">
      <alignment horizontal="center"/>
    </xf>
    <xf numFmtId="164" fontId="5" fillId="0" borderId="23" xfId="0" applyNumberFormat="1" applyFont="1" applyBorder="1" applyAlignment="1">
      <alignment horizontal="center"/>
    </xf>
    <xf numFmtId="164" fontId="5" fillId="0" borderId="46" xfId="0" applyNumberFormat="1" applyFont="1" applyBorder="1" applyAlignment="1">
      <alignment horizontal="center"/>
    </xf>
    <xf numFmtId="164" fontId="5" fillId="0" borderId="26" xfId="2" applyNumberFormat="1" applyFont="1" applyBorder="1" applyAlignment="1">
      <alignment horizontal="center"/>
    </xf>
    <xf numFmtId="164" fontId="5" fillId="0" borderId="19" xfId="2" applyNumberFormat="1" applyFont="1" applyBorder="1" applyAlignment="1">
      <alignment horizontal="center"/>
    </xf>
    <xf numFmtId="164" fontId="5" fillId="0" borderId="20" xfId="2" applyNumberFormat="1" applyFont="1" applyBorder="1" applyAlignment="1">
      <alignment horizontal="center"/>
    </xf>
    <xf numFmtId="0" fontId="1" fillId="3" borderId="5" xfId="0" applyFont="1" applyFill="1" applyBorder="1" applyAlignment="1">
      <alignment horizontal="center" vertical="center"/>
    </xf>
    <xf numFmtId="164" fontId="5" fillId="0" borderId="43" xfId="0" applyNumberFormat="1" applyFont="1" applyBorder="1" applyAlignment="1">
      <alignment horizontal="center"/>
    </xf>
    <xf numFmtId="0" fontId="0" fillId="3" borderId="16" xfId="0" applyFont="1" applyFill="1" applyBorder="1" applyAlignment="1">
      <alignment horizontal="center" wrapText="1"/>
    </xf>
    <xf numFmtId="0" fontId="0" fillId="3" borderId="12" xfId="0" applyFont="1" applyFill="1" applyBorder="1" applyAlignment="1">
      <alignment horizontal="center" wrapText="1"/>
    </xf>
    <xf numFmtId="0" fontId="0" fillId="3" borderId="27" xfId="0" applyFont="1" applyFill="1" applyBorder="1" applyAlignment="1">
      <alignment horizontal="center" wrapText="1"/>
    </xf>
    <xf numFmtId="0" fontId="0" fillId="3" borderId="71" xfId="0" applyFill="1" applyBorder="1" applyAlignment="1">
      <alignment horizontal="center"/>
    </xf>
    <xf numFmtId="0" fontId="0" fillId="3" borderId="69" xfId="0" applyFill="1" applyBorder="1" applyAlignment="1">
      <alignment horizontal="center"/>
    </xf>
    <xf numFmtId="0" fontId="0" fillId="3" borderId="70" xfId="0" applyFill="1" applyBorder="1" applyAlignment="1">
      <alignment horizontal="center"/>
    </xf>
    <xf numFmtId="164" fontId="5" fillId="0" borderId="17" xfId="2" applyNumberFormat="1" applyFont="1" applyBorder="1" applyAlignment="1">
      <alignment horizontal="center"/>
    </xf>
    <xf numFmtId="0" fontId="0" fillId="3" borderId="0" xfId="0" applyFill="1" applyBorder="1" applyAlignment="1">
      <alignment horizontal="center"/>
    </xf>
    <xf numFmtId="0" fontId="0" fillId="3" borderId="34" xfId="0" applyFill="1" applyBorder="1" applyAlignment="1">
      <alignment horizontal="center"/>
    </xf>
  </cellXfs>
  <cellStyles count="4">
    <cellStyle name="Hipervínculo" xfId="1" builtinId="8"/>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14"/>
  <sheetViews>
    <sheetView tabSelected="1" workbookViewId="0"/>
  </sheetViews>
  <sheetFormatPr baseColWidth="10" defaultColWidth="11.42578125" defaultRowHeight="15" x14ac:dyDescent="0.25"/>
  <cols>
    <col min="1" max="1" width="12.28515625" style="2" customWidth="1"/>
    <col min="2" max="16384" width="11.42578125" style="2"/>
  </cols>
  <sheetData>
    <row r="1" spans="1:11" x14ac:dyDescent="0.25">
      <c r="A1" s="46" t="s">
        <v>0</v>
      </c>
    </row>
    <row r="2" spans="1:11" x14ac:dyDescent="0.25">
      <c r="A2" s="46" t="s">
        <v>1</v>
      </c>
    </row>
    <row r="3" spans="1:11" x14ac:dyDescent="0.25">
      <c r="A3" s="46" t="s">
        <v>2</v>
      </c>
    </row>
    <row r="4" spans="1:11" x14ac:dyDescent="0.25">
      <c r="A4" s="46" t="s">
        <v>3</v>
      </c>
      <c r="B4" s="47" t="s">
        <v>4</v>
      </c>
    </row>
    <row r="6" spans="1:11" x14ac:dyDescent="0.25">
      <c r="A6" s="159" t="s">
        <v>80</v>
      </c>
      <c r="B6" s="7" t="s">
        <v>99</v>
      </c>
      <c r="C6" s="7"/>
      <c r="D6" s="7"/>
      <c r="E6" s="7"/>
      <c r="F6" s="7"/>
      <c r="G6" s="7"/>
    </row>
    <row r="7" spans="1:11" x14ac:dyDescent="0.25">
      <c r="A7" s="159" t="s">
        <v>81</v>
      </c>
      <c r="B7" s="7" t="s">
        <v>100</v>
      </c>
      <c r="C7" s="7"/>
      <c r="D7" s="7"/>
      <c r="E7" s="7"/>
      <c r="F7" s="7"/>
      <c r="G7" s="7"/>
      <c r="H7" s="7"/>
      <c r="I7" s="7"/>
    </row>
    <row r="8" spans="1:11" x14ac:dyDescent="0.25">
      <c r="A8" s="7" t="s">
        <v>82</v>
      </c>
      <c r="B8" s="7" t="s">
        <v>101</v>
      </c>
      <c r="C8" s="7"/>
      <c r="D8" s="169"/>
      <c r="E8" s="169"/>
      <c r="F8" s="169"/>
      <c r="G8" s="169"/>
      <c r="H8" s="169"/>
      <c r="I8"/>
    </row>
    <row r="9" spans="1:11" x14ac:dyDescent="0.25">
      <c r="A9" s="159" t="s">
        <v>83</v>
      </c>
      <c r="B9" s="7" t="s">
        <v>102</v>
      </c>
      <c r="C9" s="7"/>
      <c r="D9" s="7"/>
      <c r="E9" s="7"/>
      <c r="F9" s="7"/>
      <c r="G9" s="7"/>
      <c r="H9" s="7"/>
      <c r="I9" s="7"/>
    </row>
    <row r="10" spans="1:11" x14ac:dyDescent="0.25">
      <c r="A10" s="159" t="s">
        <v>84</v>
      </c>
      <c r="B10" s="7" t="s">
        <v>103</v>
      </c>
      <c r="C10" s="7"/>
      <c r="D10" s="7"/>
      <c r="E10" s="7"/>
      <c r="F10" s="7"/>
      <c r="G10" s="7"/>
      <c r="H10" s="7"/>
      <c r="I10" s="7"/>
      <c r="J10" s="7"/>
      <c r="K10" s="7"/>
    </row>
    <row r="11" spans="1:11" x14ac:dyDescent="0.25">
      <c r="A11" s="159" t="s">
        <v>85</v>
      </c>
      <c r="B11" s="7" t="s">
        <v>104</v>
      </c>
      <c r="C11" s="7"/>
      <c r="D11" s="7"/>
      <c r="E11" s="7"/>
      <c r="F11" s="7"/>
      <c r="G11" s="7"/>
    </row>
    <row r="12" spans="1:11" x14ac:dyDescent="0.25">
      <c r="A12" s="159" t="s">
        <v>96</v>
      </c>
      <c r="B12" s="7" t="s">
        <v>108</v>
      </c>
      <c r="C12" s="7"/>
      <c r="D12" s="7"/>
      <c r="E12" s="7"/>
      <c r="F12" s="7"/>
      <c r="G12" s="7"/>
      <c r="H12" s="7"/>
      <c r="I12" s="7"/>
      <c r="J12" s="7"/>
    </row>
    <row r="13" spans="1:11" x14ac:dyDescent="0.25">
      <c r="A13" s="159" t="s">
        <v>97</v>
      </c>
      <c r="B13" s="169" t="s">
        <v>107</v>
      </c>
    </row>
    <row r="14" spans="1:11" x14ac:dyDescent="0.25">
      <c r="A14" s="159" t="s">
        <v>98</v>
      </c>
      <c r="B14" s="7" t="s">
        <v>109</v>
      </c>
    </row>
  </sheetData>
  <hyperlinks>
    <hyperlink ref="A6:G6" location="'3.2.1.1'!A1" display="3.2.1.1"/>
    <hyperlink ref="A7:I7" location="'3.2.1.2'!A1" display="3.2.1.2"/>
    <hyperlink ref="A9:I9" location="'3.2.1.4'!A1" display="3.2.1.4"/>
    <hyperlink ref="A10:K10" location="'3.2.1.5'!A1" display="3.2.1.5"/>
    <hyperlink ref="A11:G11" location="'3.2.1.6'!A1" display="3.2.1.6"/>
    <hyperlink ref="A8:H8" location="'3.2.1.3'!A1" display="3.2.1.3"/>
    <hyperlink ref="A12:A13" location="'3.2.1.6'!A1" display="3.2.1.6"/>
    <hyperlink ref="A14" location="'3.2.1.6'!A1" display="3.2.1.6"/>
    <hyperlink ref="B12:J12" location="'3.2.1.7'!A1" display="Pasajeros pagos en servicios de ferrocarriles interurbanos por año y por corredor. En cantidad de pasajeros."/>
    <hyperlink ref="B13" location="'3.2.1.8'!A1" display="Variacion anual de pasajeros pagos en servicios de ferrocarriles interurbanos por corredor. En porcentaje."/>
    <hyperlink ref="B14" location="'3.2.1.9'!A1" display="Participación de cada corredor en el total de pasajeros pagos transportados de ferrocarriles interurbanos. En porcentaj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H29"/>
  <sheetViews>
    <sheetView zoomScale="85" zoomScaleNormal="85" workbookViewId="0"/>
  </sheetViews>
  <sheetFormatPr baseColWidth="10" defaultRowHeight="15" x14ac:dyDescent="0.25"/>
  <cols>
    <col min="1" max="1" width="21.42578125" style="2" customWidth="1"/>
    <col min="2" max="7" width="25.7109375" style="8" customWidth="1"/>
    <col min="8" max="8" width="16.7109375" style="2" customWidth="1"/>
    <col min="9" max="16384" width="11.42578125" style="2"/>
  </cols>
  <sheetData>
    <row r="1" spans="1:8" x14ac:dyDescent="0.25">
      <c r="A1" s="46" t="s">
        <v>0</v>
      </c>
      <c r="B1" s="15"/>
    </row>
    <row r="2" spans="1:8" x14ac:dyDescent="0.25">
      <c r="A2" s="46" t="s">
        <v>1</v>
      </c>
      <c r="B2" s="15"/>
    </row>
    <row r="3" spans="1:8" x14ac:dyDescent="0.25">
      <c r="A3" s="46" t="s">
        <v>2</v>
      </c>
      <c r="B3" s="15"/>
    </row>
    <row r="4" spans="1:8" x14ac:dyDescent="0.25">
      <c r="A4" s="46" t="s">
        <v>3</v>
      </c>
      <c r="B4" s="47" t="s">
        <v>4</v>
      </c>
    </row>
    <row r="5" spans="1:8" x14ac:dyDescent="0.25">
      <c r="A5" s="46" t="s">
        <v>5</v>
      </c>
      <c r="B5" s="15" t="str">
        <f>+Indice!A14</f>
        <v>3.2.1.9</v>
      </c>
    </row>
    <row r="6" spans="1:8" x14ac:dyDescent="0.25">
      <c r="A6" s="46" t="s">
        <v>6</v>
      </c>
      <c r="B6" s="47" t="str">
        <f>+Indice!B14</f>
        <v>Participación de cada corredor en el total de pasajeros pagos transportados de ferrocarriles interurbanos. En porcentaje.</v>
      </c>
    </row>
    <row r="7" spans="1:8" x14ac:dyDescent="0.25">
      <c r="A7" s="46" t="s">
        <v>7</v>
      </c>
      <c r="B7" s="47" t="str">
        <f>+'3.2.1.1'!B7</f>
        <v>CNRT. Información complementaria Wikipedia + SatéliteFerroviario.com.ar</v>
      </c>
    </row>
    <row r="8" spans="1:8" x14ac:dyDescent="0.25">
      <c r="A8" s="46" t="s">
        <v>8</v>
      </c>
      <c r="B8" s="353" t="str">
        <f>+'3.2.1.1'!B8</f>
        <v>agosto 2019</v>
      </c>
    </row>
    <row r="9" spans="1:8" x14ac:dyDescent="0.25">
      <c r="A9" s="46" t="s">
        <v>9</v>
      </c>
      <c r="B9" s="353" t="str">
        <f>+'3.2.1.1'!B9</f>
        <v>septiembre 2019</v>
      </c>
    </row>
    <row r="10" spans="1:8" x14ac:dyDescent="0.25">
      <c r="B10" s="2"/>
    </row>
    <row r="11" spans="1:8" ht="15.75" thickBot="1" x14ac:dyDescent="0.3"/>
    <row r="12" spans="1:8" s="214" customFormat="1" ht="39" customHeight="1" thickBot="1" x14ac:dyDescent="0.3">
      <c r="A12" s="210" t="s">
        <v>10</v>
      </c>
      <c r="B12" s="209" t="s">
        <v>26</v>
      </c>
      <c r="C12" s="211" t="s">
        <v>25</v>
      </c>
      <c r="D12" s="211" t="s">
        <v>29</v>
      </c>
      <c r="E12" s="212" t="s">
        <v>30</v>
      </c>
      <c r="F12" s="212" t="s">
        <v>27</v>
      </c>
      <c r="G12" s="213" t="s">
        <v>28</v>
      </c>
      <c r="H12" s="210" t="s">
        <v>105</v>
      </c>
    </row>
    <row r="13" spans="1:8" ht="15.75" thickBot="1" x14ac:dyDescent="0.3">
      <c r="A13" s="90">
        <v>2007</v>
      </c>
      <c r="B13" s="292" t="s">
        <v>39</v>
      </c>
      <c r="C13" s="292" t="s">
        <v>39</v>
      </c>
      <c r="D13" s="292" t="s">
        <v>39</v>
      </c>
      <c r="E13" s="292" t="s">
        <v>39</v>
      </c>
      <c r="F13" s="292" t="s">
        <v>39</v>
      </c>
      <c r="G13" s="293" t="s">
        <v>39</v>
      </c>
      <c r="H13" s="304" t="s">
        <v>39</v>
      </c>
    </row>
    <row r="14" spans="1:8" ht="15.75" thickBot="1" x14ac:dyDescent="0.3">
      <c r="A14" s="90">
        <v>2008</v>
      </c>
      <c r="B14" s="294">
        <f>+'3.2.1.7'!B14/'3.2.1.7'!$H14</f>
        <v>2.3154245240378395E-2</v>
      </c>
      <c r="C14" s="294">
        <f>+'3.2.1.7'!C14/'3.2.1.7'!$H14</f>
        <v>9.2037962350791924E-2</v>
      </c>
      <c r="D14" s="294">
        <f>+'3.2.1.7'!D14/'3.2.1.7'!$H14</f>
        <v>0.16163659019485158</v>
      </c>
      <c r="E14" s="294">
        <f>+'3.2.1.7'!E14/'3.2.1.7'!$H14</f>
        <v>5.3566311515557581E-2</v>
      </c>
      <c r="F14" s="294">
        <f>+'3.2.1.7'!F14/'3.2.1.7'!$H14</f>
        <v>0.12764701607485648</v>
      </c>
      <c r="G14" s="295">
        <f>+'3.2.1.7'!G14/'3.2.1.7'!$H14</f>
        <v>0.54195787462356404</v>
      </c>
      <c r="H14" s="305">
        <f>+'3.2.1.7'!H14/'3.2.1.7'!$H14</f>
        <v>1</v>
      </c>
    </row>
    <row r="15" spans="1:8" ht="15.75" thickBot="1" x14ac:dyDescent="0.3">
      <c r="A15" s="90">
        <v>2009</v>
      </c>
      <c r="B15" s="294">
        <f>+'3.2.1.7'!B15/'3.2.1.7'!$H15</f>
        <v>2.1390671064474679E-2</v>
      </c>
      <c r="C15" s="294">
        <f>+'3.2.1.7'!C15/'3.2.1.7'!$H15</f>
        <v>7.6501393351834493E-2</v>
      </c>
      <c r="D15" s="294">
        <f>+'3.2.1.7'!D15/'3.2.1.7'!$H15</f>
        <v>0.18497745486829997</v>
      </c>
      <c r="E15" s="294">
        <f>+'3.2.1.7'!E15/'3.2.1.7'!$H15</f>
        <v>5.2643981491156705E-2</v>
      </c>
      <c r="F15" s="294">
        <f>+'3.2.1.7'!F15/'3.2.1.7'!$H15</f>
        <v>0.13776635648043722</v>
      </c>
      <c r="G15" s="295">
        <f>+'3.2.1.7'!G15/'3.2.1.7'!$H15</f>
        <v>0.52672014274379697</v>
      </c>
      <c r="H15" s="305">
        <f>+'3.2.1.7'!H15/'3.2.1.7'!$H15</f>
        <v>1</v>
      </c>
    </row>
    <row r="16" spans="1:8" ht="15.75" thickBot="1" x14ac:dyDescent="0.3">
      <c r="A16" s="90">
        <v>2010</v>
      </c>
      <c r="B16" s="294">
        <f>+'3.2.1.7'!B16/'3.2.1.7'!$H16</f>
        <v>1.3790572654835418E-3</v>
      </c>
      <c r="C16" s="294">
        <f>+'3.2.1.7'!C16/'3.2.1.7'!$H16</f>
        <v>7.8758404446414937E-2</v>
      </c>
      <c r="D16" s="294">
        <f>+'3.2.1.7'!D16/'3.2.1.7'!$H16</f>
        <v>0.1817293195279602</v>
      </c>
      <c r="E16" s="294">
        <f>+'3.2.1.7'!E16/'3.2.1.7'!$H16</f>
        <v>5.3137453223383119E-2</v>
      </c>
      <c r="F16" s="294">
        <f>+'3.2.1.7'!F16/'3.2.1.7'!$H16</f>
        <v>0.15196270799311254</v>
      </c>
      <c r="G16" s="295">
        <f>+'3.2.1.7'!G16/'3.2.1.7'!$H16</f>
        <v>0.53303305754364561</v>
      </c>
      <c r="H16" s="305">
        <f>+'3.2.1.7'!H16/'3.2.1.7'!$H16</f>
        <v>1</v>
      </c>
    </row>
    <row r="17" spans="1:8" ht="15.75" thickBot="1" x14ac:dyDescent="0.3">
      <c r="A17" s="90">
        <v>2011</v>
      </c>
      <c r="B17" s="294">
        <f>+'3.2.1.7'!B17/'3.2.1.7'!$H17</f>
        <v>1.1711617878030593E-2</v>
      </c>
      <c r="C17" s="294">
        <f>+'3.2.1.7'!C17/'3.2.1.7'!$H17</f>
        <v>9.2587930253138981E-2</v>
      </c>
      <c r="D17" s="294">
        <f>+'3.2.1.7'!D17/'3.2.1.7'!$H17</f>
        <v>0.19762967173119358</v>
      </c>
      <c r="E17" s="294">
        <f>+'3.2.1.7'!E17/'3.2.1.7'!$H17</f>
        <v>4.0899957717051891E-2</v>
      </c>
      <c r="F17" s="294">
        <f>+'3.2.1.7'!F17/'3.2.1.7'!$H17</f>
        <v>0.17507761645572326</v>
      </c>
      <c r="G17" s="295">
        <f>+'3.2.1.7'!G17/'3.2.1.7'!$H17</f>
        <v>0.48209320596486172</v>
      </c>
      <c r="H17" s="305">
        <f>+'3.2.1.7'!H17/'3.2.1.7'!$H17</f>
        <v>1</v>
      </c>
    </row>
    <row r="18" spans="1:8" ht="15.75" thickBot="1" x14ac:dyDescent="0.3">
      <c r="A18" s="90">
        <v>2012</v>
      </c>
      <c r="B18" s="294">
        <f>+'3.2.1.7'!B18/'3.2.1.7'!$H18</f>
        <v>2.2223948725917198E-2</v>
      </c>
      <c r="C18" s="294">
        <f>+'3.2.1.7'!C18/'3.2.1.7'!$H18</f>
        <v>0.11656823031490915</v>
      </c>
      <c r="D18" s="294">
        <f>+'3.2.1.7'!D18/'3.2.1.7'!$H18</f>
        <v>0.21299867537850176</v>
      </c>
      <c r="E18" s="294">
        <f>+'3.2.1.7'!E18/'3.2.1.7'!$H18</f>
        <v>5.5896411829593061E-2</v>
      </c>
      <c r="F18" s="294">
        <f>+'3.2.1.7'!F18/'3.2.1.7'!$H18</f>
        <v>0.14686837016170845</v>
      </c>
      <c r="G18" s="295">
        <f>+'3.2.1.7'!G18/'3.2.1.7'!$H18</f>
        <v>0.4454443635893704</v>
      </c>
      <c r="H18" s="305">
        <f>+'3.2.1.7'!H18/'3.2.1.7'!$H18</f>
        <v>1</v>
      </c>
    </row>
    <row r="19" spans="1:8" ht="15.75" thickBot="1" x14ac:dyDescent="0.3">
      <c r="A19" s="90">
        <v>2013</v>
      </c>
      <c r="B19" s="294">
        <f>+'3.2.1.7'!B19/'3.2.1.7'!$H19</f>
        <v>2.5838677849037987E-2</v>
      </c>
      <c r="C19" s="294">
        <f>+'3.2.1.7'!C19/'3.2.1.7'!$H19</f>
        <v>0.18970872389409638</v>
      </c>
      <c r="D19" s="294">
        <f>+'3.2.1.7'!D19/'3.2.1.7'!$H19</f>
        <v>0.252215918434468</v>
      </c>
      <c r="E19" s="294">
        <f>+'3.2.1.7'!E19/'3.2.1.7'!$H19</f>
        <v>6.4719001808913004E-2</v>
      </c>
      <c r="F19" s="294">
        <f>+'3.2.1.7'!F19/'3.2.1.7'!$H19</f>
        <v>0.11769034698240421</v>
      </c>
      <c r="G19" s="295">
        <f>+'3.2.1.7'!G19/'3.2.1.7'!$H19</f>
        <v>0.34982733103108044</v>
      </c>
      <c r="H19" s="305">
        <f>+'3.2.1.7'!H19/'3.2.1.7'!$H19</f>
        <v>1</v>
      </c>
    </row>
    <row r="20" spans="1:8" ht="15.75" thickBot="1" x14ac:dyDescent="0.3">
      <c r="A20" s="90">
        <v>2014</v>
      </c>
      <c r="B20" s="294">
        <f>+'3.2.1.7'!B20/'3.2.1.7'!$H20</f>
        <v>3.0616291645171375E-2</v>
      </c>
      <c r="C20" s="294">
        <f>+'3.2.1.7'!C20/'3.2.1.7'!$H20</f>
        <v>0.23661427891259415</v>
      </c>
      <c r="D20" s="294">
        <f>+'3.2.1.7'!D20/'3.2.1.7'!$H20</f>
        <v>0.22591763261996581</v>
      </c>
      <c r="E20" s="294">
        <f>+'3.2.1.7'!E20/'3.2.1.7'!$H20</f>
        <v>3.2212558700097323E-2</v>
      </c>
      <c r="F20" s="294">
        <f>+'3.2.1.7'!F20/'3.2.1.7'!$H20</f>
        <v>0.13416265574650615</v>
      </c>
      <c r="G20" s="295">
        <f>+'3.2.1.7'!G20/'3.2.1.7'!$H20</f>
        <v>0.34047658237566514</v>
      </c>
      <c r="H20" s="305">
        <f>+'3.2.1.7'!H20/'3.2.1.7'!$H20</f>
        <v>1</v>
      </c>
    </row>
    <row r="21" spans="1:8" ht="15.75" thickBot="1" x14ac:dyDescent="0.3">
      <c r="A21" s="90">
        <v>2015</v>
      </c>
      <c r="B21" s="294">
        <f>+'3.2.1.7'!B21/'3.2.1.7'!$H21</f>
        <v>2.350419220498914E-2</v>
      </c>
      <c r="C21" s="294">
        <f>+'3.2.1.7'!C21/'3.2.1.7'!$H21</f>
        <v>0.18510556608603013</v>
      </c>
      <c r="D21" s="294">
        <f>+'3.2.1.7'!D21/'3.2.1.7'!$H21</f>
        <v>0.23643932371293772</v>
      </c>
      <c r="E21" s="294">
        <f>+'3.2.1.7'!E21/'3.2.1.7'!$H21</f>
        <v>5.6109654523569044E-2</v>
      </c>
      <c r="F21" s="294">
        <f>+'3.2.1.7'!F21/'3.2.1.7'!$H21</f>
        <v>0.10050136973034299</v>
      </c>
      <c r="G21" s="295">
        <f>+'3.2.1.7'!G21/'3.2.1.7'!$H21</f>
        <v>0.39833989374213097</v>
      </c>
      <c r="H21" s="305">
        <f>+'3.2.1.7'!H21/'3.2.1.7'!$H21</f>
        <v>1</v>
      </c>
    </row>
    <row r="22" spans="1:8" ht="15.75" thickBot="1" x14ac:dyDescent="0.3">
      <c r="A22" s="90">
        <v>2016</v>
      </c>
      <c r="B22" s="294">
        <f>+'3.2.1.7'!B22/'3.2.1.7'!$H22</f>
        <v>3.6743868383101951E-3</v>
      </c>
      <c r="C22" s="294">
        <f>+'3.2.1.7'!C22/'3.2.1.7'!$H22</f>
        <v>0.22531505349550901</v>
      </c>
      <c r="D22" s="294">
        <f>+'3.2.1.7'!D22/'3.2.1.7'!$H22</f>
        <v>0.42718426546476601</v>
      </c>
      <c r="E22" s="294">
        <f>+'3.2.1.7'!E22/'3.2.1.7'!$H22</f>
        <v>6.4859512156074939E-2</v>
      </c>
      <c r="F22" s="294">
        <f>+'3.2.1.7'!F22/'3.2.1.7'!$H22</f>
        <v>2.6398519916700128E-2</v>
      </c>
      <c r="G22" s="295">
        <f>+'3.2.1.7'!G22/'3.2.1.7'!$H22</f>
        <v>0.2525682621286397</v>
      </c>
      <c r="H22" s="305">
        <f>+'3.2.1.7'!H22/'3.2.1.7'!$H22</f>
        <v>1</v>
      </c>
    </row>
    <row r="23" spans="1:8" ht="15.75" thickBot="1" x14ac:dyDescent="0.3">
      <c r="A23" s="90">
        <v>2017</v>
      </c>
      <c r="B23" s="294">
        <f>+'3.2.1.7'!B23/'3.2.1.7'!$H23</f>
        <v>0</v>
      </c>
      <c r="C23" s="294">
        <f>+'3.2.1.7'!C23/'3.2.1.7'!$H23</f>
        <v>0.21382625859509344</v>
      </c>
      <c r="D23" s="294">
        <f>+'3.2.1.7'!D23/'3.2.1.7'!$H23</f>
        <v>0.42684067508807949</v>
      </c>
      <c r="E23" s="294">
        <f>+'3.2.1.7'!E23/'3.2.1.7'!$H23</f>
        <v>3.2826241806630484E-2</v>
      </c>
      <c r="F23" s="294">
        <f>+'3.2.1.7'!F23/'3.2.1.7'!$H23</f>
        <v>1.6856815996047516E-2</v>
      </c>
      <c r="G23" s="295">
        <f>+'3.2.1.7'!G23/'3.2.1.7'!$H23</f>
        <v>0.30965000851414909</v>
      </c>
      <c r="H23" s="305">
        <f>+'3.2.1.7'!H23/'3.2.1.7'!$H23</f>
        <v>1</v>
      </c>
    </row>
    <row r="24" spans="1:8" ht="15.75" thickBot="1" x14ac:dyDescent="0.3">
      <c r="A24" s="90">
        <v>2018</v>
      </c>
      <c r="B24" s="294">
        <f>+'3.2.1.7'!B24/'3.2.1.7'!$H24</f>
        <v>0</v>
      </c>
      <c r="C24" s="294">
        <f>+'3.2.1.7'!C24/'3.2.1.7'!$H24</f>
        <v>0.18634644740494033</v>
      </c>
      <c r="D24" s="294">
        <f>+'3.2.1.7'!D24/'3.2.1.7'!$H24</f>
        <v>0.34510593024331576</v>
      </c>
      <c r="E24" s="294">
        <f>+'3.2.1.7'!E24/'3.2.1.7'!$H24</f>
        <v>1.9323210596108181E-2</v>
      </c>
      <c r="F24" s="294">
        <f>+'3.2.1.7'!F24/'3.2.1.7'!$H24</f>
        <v>2.4240987448730995E-2</v>
      </c>
      <c r="G24" s="295">
        <f>+'3.2.1.7'!G24/'3.2.1.7'!$H24</f>
        <v>0.42498342430690472</v>
      </c>
      <c r="H24" s="305">
        <f>+'3.2.1.7'!H24/'3.2.1.7'!$H24</f>
        <v>1</v>
      </c>
    </row>
    <row r="25" spans="1:8" ht="15.75" thickBot="1" x14ac:dyDescent="0.3">
      <c r="A25" s="90" t="s">
        <v>128</v>
      </c>
      <c r="B25" s="294">
        <f>+'3.2.1.7'!B25/'3.2.1.7'!$H25</f>
        <v>0</v>
      </c>
      <c r="C25" s="294">
        <f>+'3.2.1.7'!C25/'3.2.1.7'!$H25</f>
        <v>0.16256005994491904</v>
      </c>
      <c r="D25" s="294">
        <f>+'3.2.1.7'!D25/'3.2.1.7'!$H25</f>
        <v>0.37166945284924596</v>
      </c>
      <c r="E25" s="294">
        <f>+'3.2.1.7'!E25/'3.2.1.7'!$H25</f>
        <v>9.8757939524866407E-3</v>
      </c>
      <c r="F25" s="294">
        <f>+'3.2.1.7'!F25/'3.2.1.7'!$H25</f>
        <v>3.3654383362655804E-2</v>
      </c>
      <c r="G25" s="295">
        <f>+'3.2.1.7'!G25/'3.2.1.7'!$H25</f>
        <v>0.42224030989069256</v>
      </c>
      <c r="H25" s="305">
        <f>+'3.2.1.7'!H25/'3.2.1.7'!$H25</f>
        <v>1</v>
      </c>
    </row>
    <row r="27" spans="1:8" x14ac:dyDescent="0.25">
      <c r="A27" s="2" t="s">
        <v>124</v>
      </c>
    </row>
    <row r="29" spans="1:8" x14ac:dyDescent="0.25">
      <c r="A29" s="7" t="s">
        <v>24</v>
      </c>
    </row>
  </sheetData>
  <hyperlinks>
    <hyperlink ref="A29" location="Indice!A1" display="Volver al índice"/>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K37"/>
  <sheetViews>
    <sheetView zoomScale="85" zoomScaleNormal="85" workbookViewId="0"/>
  </sheetViews>
  <sheetFormatPr baseColWidth="10" defaultColWidth="11.42578125" defaultRowHeight="15" x14ac:dyDescent="0.25"/>
  <cols>
    <col min="1" max="1" width="26" style="2" customWidth="1"/>
    <col min="2" max="2" width="17" style="2" customWidth="1"/>
    <col min="3" max="17" width="14.7109375" style="2" customWidth="1"/>
    <col min="18" max="18" width="15.5703125" style="2" customWidth="1"/>
    <col min="19" max="19" width="16" style="2" customWidth="1"/>
    <col min="20" max="20" width="14.7109375" style="2" customWidth="1"/>
    <col min="21" max="21" width="16.5703125" style="2" customWidth="1"/>
    <col min="22" max="36" width="14.7109375" style="2" customWidth="1"/>
    <col min="37" max="37" width="14.42578125" style="2" customWidth="1"/>
    <col min="38" max="16384" width="11.42578125" style="2"/>
  </cols>
  <sheetData>
    <row r="1" spans="1:37" x14ac:dyDescent="0.25">
      <c r="A1" s="46" t="s">
        <v>0</v>
      </c>
      <c r="B1" s="15"/>
    </row>
    <row r="2" spans="1:37" x14ac:dyDescent="0.25">
      <c r="A2" s="46" t="s">
        <v>1</v>
      </c>
      <c r="B2" s="15"/>
    </row>
    <row r="3" spans="1:37" x14ac:dyDescent="0.25">
      <c r="A3" s="46" t="s">
        <v>2</v>
      </c>
      <c r="B3" s="15"/>
    </row>
    <row r="4" spans="1:37" x14ac:dyDescent="0.25">
      <c r="A4" s="46" t="s">
        <v>3</v>
      </c>
      <c r="B4" s="47" t="s">
        <v>4</v>
      </c>
    </row>
    <row r="5" spans="1:37" x14ac:dyDescent="0.25">
      <c r="A5" s="46" t="s">
        <v>5</v>
      </c>
      <c r="B5" s="15" t="str">
        <f>+Indice!A6</f>
        <v>3.2.1.1</v>
      </c>
    </row>
    <row r="6" spans="1:37" x14ac:dyDescent="0.25">
      <c r="A6" s="46" t="s">
        <v>6</v>
      </c>
      <c r="B6" s="47" t="str">
        <f>+Indice!B6</f>
        <v>Pasajeros pagos en servicios de ferrocarriles interurbanos por año y por ramal.</v>
      </c>
    </row>
    <row r="7" spans="1:37" x14ac:dyDescent="0.25">
      <c r="A7" s="46" t="s">
        <v>7</v>
      </c>
      <c r="B7" s="98" t="s">
        <v>112</v>
      </c>
    </row>
    <row r="8" spans="1:37" x14ac:dyDescent="0.25">
      <c r="A8" s="46" t="s">
        <v>8</v>
      </c>
      <c r="B8" s="99" t="s">
        <v>130</v>
      </c>
    </row>
    <row r="9" spans="1:37" x14ac:dyDescent="0.25">
      <c r="A9" s="46" t="s">
        <v>9</v>
      </c>
      <c r="B9" s="99" t="s">
        <v>131</v>
      </c>
    </row>
    <row r="11" spans="1:37" ht="15.75" thickBot="1" x14ac:dyDescent="0.3"/>
    <row r="12" spans="1:37" s="199" customFormat="1" ht="40.5" customHeight="1" x14ac:dyDescent="0.25">
      <c r="A12" s="410" t="s">
        <v>10</v>
      </c>
      <c r="B12" s="413" t="s">
        <v>26</v>
      </c>
      <c r="C12" s="414"/>
      <c r="D12" s="414"/>
      <c r="E12" s="414"/>
      <c r="F12" s="415"/>
      <c r="G12" s="400" t="s">
        <v>25</v>
      </c>
      <c r="H12" s="400"/>
      <c r="I12" s="401"/>
      <c r="J12" s="400" t="s">
        <v>29</v>
      </c>
      <c r="K12" s="400"/>
      <c r="L12" s="400"/>
      <c r="M12" s="400"/>
      <c r="N12" s="401"/>
      <c r="O12" s="416" t="s">
        <v>30</v>
      </c>
      <c r="P12" s="417"/>
      <c r="Q12" s="418"/>
      <c r="R12" s="398" t="s">
        <v>27</v>
      </c>
      <c r="S12" s="398"/>
      <c r="T12" s="398"/>
      <c r="U12" s="398"/>
      <c r="V12" s="398"/>
      <c r="W12" s="399"/>
      <c r="X12" s="400" t="s">
        <v>28</v>
      </c>
      <c r="Y12" s="400"/>
      <c r="Z12" s="400"/>
      <c r="AA12" s="400"/>
      <c r="AB12" s="400"/>
      <c r="AC12" s="400"/>
      <c r="AD12" s="400"/>
      <c r="AE12" s="400"/>
      <c r="AF12" s="400"/>
      <c r="AG12" s="400"/>
      <c r="AH12" s="400"/>
      <c r="AI12" s="400"/>
      <c r="AJ12" s="401"/>
      <c r="AK12" s="402" t="s">
        <v>86</v>
      </c>
    </row>
    <row r="13" spans="1:37" x14ac:dyDescent="0.25">
      <c r="A13" s="411"/>
      <c r="B13" s="405" t="s">
        <v>31</v>
      </c>
      <c r="C13" s="406"/>
      <c r="D13" s="406"/>
      <c r="E13" s="406"/>
      <c r="F13" s="407"/>
      <c r="G13" s="408" t="s">
        <v>43</v>
      </c>
      <c r="H13" s="408"/>
      <c r="I13" s="409"/>
      <c r="J13" s="408" t="s">
        <v>53</v>
      </c>
      <c r="K13" s="408"/>
      <c r="L13" s="408"/>
      <c r="M13" s="408"/>
      <c r="N13" s="409"/>
      <c r="O13" s="408" t="s">
        <v>53</v>
      </c>
      <c r="P13" s="408"/>
      <c r="Q13" s="409"/>
      <c r="R13" s="408" t="s">
        <v>53</v>
      </c>
      <c r="S13" s="408"/>
      <c r="T13" s="408"/>
      <c r="U13" s="408"/>
      <c r="V13" s="408"/>
      <c r="W13" s="409"/>
      <c r="X13" s="408" t="s">
        <v>53</v>
      </c>
      <c r="Y13" s="408"/>
      <c r="Z13" s="408"/>
      <c r="AA13" s="408"/>
      <c r="AB13" s="408"/>
      <c r="AC13" s="408"/>
      <c r="AD13" s="408"/>
      <c r="AE13" s="408"/>
      <c r="AF13" s="408"/>
      <c r="AG13" s="408"/>
      <c r="AH13" s="408"/>
      <c r="AI13" s="408"/>
      <c r="AJ13" s="409"/>
      <c r="AK13" s="403"/>
    </row>
    <row r="14" spans="1:37" ht="74.25" customHeight="1" thickBot="1" x14ac:dyDescent="0.3">
      <c r="A14" s="412"/>
      <c r="B14" s="71" t="s">
        <v>32</v>
      </c>
      <c r="C14" s="72" t="s">
        <v>33</v>
      </c>
      <c r="D14" s="72" t="s">
        <v>35</v>
      </c>
      <c r="E14" s="72" t="s">
        <v>36</v>
      </c>
      <c r="F14" s="73" t="s">
        <v>34</v>
      </c>
      <c r="G14" s="74" t="s">
        <v>44</v>
      </c>
      <c r="H14" s="72" t="s">
        <v>46</v>
      </c>
      <c r="I14" s="73" t="s">
        <v>45</v>
      </c>
      <c r="J14" s="74" t="s">
        <v>48</v>
      </c>
      <c r="K14" s="72" t="s">
        <v>49</v>
      </c>
      <c r="L14" s="72" t="s">
        <v>50</v>
      </c>
      <c r="M14" s="72" t="s">
        <v>51</v>
      </c>
      <c r="N14" s="73" t="s">
        <v>52</v>
      </c>
      <c r="O14" s="71" t="s">
        <v>111</v>
      </c>
      <c r="P14" s="226" t="s">
        <v>122</v>
      </c>
      <c r="Q14" s="73" t="s">
        <v>56</v>
      </c>
      <c r="R14" s="74" t="s">
        <v>60</v>
      </c>
      <c r="S14" s="77" t="s">
        <v>120</v>
      </c>
      <c r="T14" s="72" t="s">
        <v>58</v>
      </c>
      <c r="U14" s="72" t="s">
        <v>61</v>
      </c>
      <c r="V14" s="72" t="s">
        <v>59</v>
      </c>
      <c r="W14" s="73" t="s">
        <v>64</v>
      </c>
      <c r="X14" s="74" t="s">
        <v>65</v>
      </c>
      <c r="Y14" s="72" t="s">
        <v>66</v>
      </c>
      <c r="Z14" s="72" t="s">
        <v>67</v>
      </c>
      <c r="AA14" s="72" t="s">
        <v>117</v>
      </c>
      <c r="AB14" s="72" t="s">
        <v>68</v>
      </c>
      <c r="AC14" s="72" t="s">
        <v>114</v>
      </c>
      <c r="AD14" s="72" t="s">
        <v>69</v>
      </c>
      <c r="AE14" s="72" t="s">
        <v>70</v>
      </c>
      <c r="AF14" s="72" t="s">
        <v>77</v>
      </c>
      <c r="AG14" s="72" t="s">
        <v>78</v>
      </c>
      <c r="AH14" s="72" t="s">
        <v>71</v>
      </c>
      <c r="AI14" s="79" t="s">
        <v>75</v>
      </c>
      <c r="AJ14" s="73" t="s">
        <v>74</v>
      </c>
      <c r="AK14" s="404"/>
    </row>
    <row r="15" spans="1:37" ht="15.75" thickBot="1" x14ac:dyDescent="0.3">
      <c r="A15" s="88">
        <v>2007</v>
      </c>
      <c r="B15" s="372">
        <f>+SUM('3.2.1.3'!C14:C25)</f>
        <v>40585</v>
      </c>
      <c r="C15" s="373">
        <f>+SUM('3.2.1.3'!D14:D25)</f>
        <v>0</v>
      </c>
      <c r="D15" s="373">
        <f>+SUM('3.2.1.3'!E14:E25)</f>
        <v>0</v>
      </c>
      <c r="E15" s="82">
        <f>+SUM('3.2.1.3'!F14:F25)</f>
        <v>0</v>
      </c>
      <c r="F15" s="83">
        <f>+B15+C15+D15+E15</f>
        <v>40585</v>
      </c>
      <c r="G15" s="84">
        <f>+SUM('3.2.1.3'!H14:H25)</f>
        <v>146988</v>
      </c>
      <c r="H15" s="84">
        <f>+SUM('3.2.1.3'!I14:I25)</f>
        <v>0</v>
      </c>
      <c r="I15" s="83">
        <f>+G15+H15</f>
        <v>146988</v>
      </c>
      <c r="J15" s="84">
        <f>+SUM('3.2.1.3'!K14:K25)</f>
        <v>40596</v>
      </c>
      <c r="K15" s="84">
        <f>+SUM('3.2.1.3'!L14:L25)</f>
        <v>75443</v>
      </c>
      <c r="L15" s="84">
        <f>+SUM('3.2.1.3'!M14:M25)</f>
        <v>108632</v>
      </c>
      <c r="M15" s="84">
        <f>+SUM('3.2.1.3'!N14:N25)</f>
        <v>25523</v>
      </c>
      <c r="N15" s="83">
        <f>+J15+K15+L15+M15</f>
        <v>250194</v>
      </c>
      <c r="O15" s="84">
        <f>+SUM('3.2.1.3'!P14:P25)</f>
        <v>0</v>
      </c>
      <c r="P15" s="84">
        <f>+SUM('3.2.1.3'!Q14:Q25)</f>
        <v>0</v>
      </c>
      <c r="Q15" s="83">
        <f>+O15+P15</f>
        <v>0</v>
      </c>
      <c r="R15" s="84">
        <f>+SUM('3.2.1.3'!S14:S25)</f>
        <v>0</v>
      </c>
      <c r="S15" s="82">
        <f>+SUM('3.2.1.3'!T14:T25)</f>
        <v>0</v>
      </c>
      <c r="T15" s="82">
        <f>+SUM('3.2.1.3'!U14:U25)</f>
        <v>0</v>
      </c>
      <c r="U15" s="202">
        <f>+SUM('3.2.1.3'!V14:V25)</f>
        <v>0</v>
      </c>
      <c r="V15" s="202">
        <f>+SUM('3.2.1.3'!W14:W25)</f>
        <v>0</v>
      </c>
      <c r="W15" s="200" t="s">
        <v>63</v>
      </c>
      <c r="X15" s="203">
        <f>+SUM('3.2.1.3'!Y14:Y25)</f>
        <v>0</v>
      </c>
      <c r="Y15" s="202">
        <f>+SUM('3.2.1.3'!Z14:Z25)</f>
        <v>0</v>
      </c>
      <c r="Z15" s="202">
        <f>+SUM('3.2.1.3'!AA14:AA25)</f>
        <v>0</v>
      </c>
      <c r="AA15" s="202">
        <f>+SUM('3.2.1.3'!AB14:AB25)</f>
        <v>0</v>
      </c>
      <c r="AB15" s="202">
        <f>+SUM('3.2.1.3'!AC14:AC25)</f>
        <v>0</v>
      </c>
      <c r="AC15" s="202">
        <f>+SUM('3.2.1.3'!AD14:AD25)</f>
        <v>0</v>
      </c>
      <c r="AD15" s="202">
        <f>+SUM('3.2.1.3'!AE14:AE25)</f>
        <v>0</v>
      </c>
      <c r="AE15" s="202">
        <f>+SUM('3.2.1.3'!AF14:AF25)</f>
        <v>0</v>
      </c>
      <c r="AF15" s="202">
        <f>+SUM('3.2.1.3'!AG14:AG25)</f>
        <v>0</v>
      </c>
      <c r="AG15" s="202">
        <f>+SUM('3.2.1.3'!AH14:AH25)</f>
        <v>11755</v>
      </c>
      <c r="AH15" s="202">
        <f>+SUM('3.2.1.3'!AI14:AI25)</f>
        <v>119059</v>
      </c>
      <c r="AI15" s="202">
        <f>+SUM('3.2.1.3'!AJ14:AJ25)</f>
        <v>0</v>
      </c>
      <c r="AJ15" s="201">
        <f t="shared" ref="AJ15:AJ24" si="0">+X15+Y15+Z15+AA15+AB15+AD15+AE15+AF15+AG15+AH15+AI15+AC15</f>
        <v>130814</v>
      </c>
      <c r="AK15" s="299" t="s">
        <v>63</v>
      </c>
    </row>
    <row r="16" spans="1:37" ht="15.75" thickBot="1" x14ac:dyDescent="0.3">
      <c r="A16" s="89">
        <v>2008</v>
      </c>
      <c r="B16" s="372">
        <f>+SUM('3.2.1.3'!C26:C37)</f>
        <v>39189</v>
      </c>
      <c r="C16" s="373">
        <f>+SUM('3.2.1.3'!D26:D37)</f>
        <v>0</v>
      </c>
      <c r="D16" s="373">
        <f>+SUM('3.2.1.3'!E26:E37)</f>
        <v>0</v>
      </c>
      <c r="E16" s="82">
        <f>+SUM('3.2.1.3'!F26:F37)</f>
        <v>0</v>
      </c>
      <c r="F16" s="83">
        <f t="shared" ref="F16:F25" si="1">+B16+C16+D16+E16</f>
        <v>39189</v>
      </c>
      <c r="G16" s="87">
        <f>+SUM('3.2.1.3'!H26:H37)</f>
        <v>155776</v>
      </c>
      <c r="H16" s="87">
        <f>+SUM('3.2.1.3'!I26:I37)</f>
        <v>0</v>
      </c>
      <c r="I16" s="83">
        <f t="shared" ref="I16:I25" si="2">+G16+H16</f>
        <v>155776</v>
      </c>
      <c r="J16" s="87">
        <f>+SUM('3.2.1.3'!K26:K37)</f>
        <v>62250</v>
      </c>
      <c r="K16" s="87">
        <f>+SUM('3.2.1.3'!L26:L37)</f>
        <v>72100</v>
      </c>
      <c r="L16" s="87">
        <f>+SUM('3.2.1.3'!M26:M37)</f>
        <v>106408</v>
      </c>
      <c r="M16" s="87">
        <f>+SUM('3.2.1.3'!N26:N37)</f>
        <v>32815</v>
      </c>
      <c r="N16" s="83">
        <f t="shared" ref="N16:N25" si="3">+J16+K16+L16+M16</f>
        <v>273573</v>
      </c>
      <c r="O16" s="87">
        <f>+SUM('3.2.1.3'!P26:P37)</f>
        <v>90662</v>
      </c>
      <c r="P16" s="87">
        <f>+SUM('3.2.1.3'!Q26:Q37)</f>
        <v>0</v>
      </c>
      <c r="Q16" s="83">
        <f t="shared" ref="Q16:Q25" si="4">+O16+P16</f>
        <v>90662</v>
      </c>
      <c r="R16" s="87">
        <f>+SUM('3.2.1.3'!S26:S37)</f>
        <v>0</v>
      </c>
      <c r="S16" s="85">
        <f>+SUM('3.2.1.3'!T26:T37)</f>
        <v>0</v>
      </c>
      <c r="T16" s="85">
        <f>+SUM('3.2.1.3'!U26:U37)</f>
        <v>0</v>
      </c>
      <c r="U16" s="85">
        <f>+SUM('3.2.1.3'!V26:V37)</f>
        <v>216045</v>
      </c>
      <c r="V16" s="85">
        <f>+SUM('3.2.1.3'!W26:W37)</f>
        <v>0</v>
      </c>
      <c r="W16" s="86">
        <f t="shared" ref="W16:W23" si="5">+R16+S16+T16+U16+V16</f>
        <v>216045</v>
      </c>
      <c r="X16" s="87">
        <f>+SUM('3.2.1.3'!Y26:Y37)</f>
        <v>0</v>
      </c>
      <c r="Y16" s="85">
        <f>+SUM('3.2.1.3'!Z26:Z37)</f>
        <v>572101</v>
      </c>
      <c r="Z16" s="85">
        <f>+SUM('3.2.1.3'!AA26:AA37)</f>
        <v>18428</v>
      </c>
      <c r="AA16" s="85">
        <f>+SUM('3.2.1.3'!AB26:AB37)</f>
        <v>0</v>
      </c>
      <c r="AB16" s="85">
        <f>+SUM('3.2.1.3'!AC26:AC37)</f>
        <v>204980</v>
      </c>
      <c r="AC16" s="85">
        <f>+SUM('3.2.1.3'!AD26:AD37)</f>
        <v>0</v>
      </c>
      <c r="AD16" s="85">
        <f>+SUM('3.2.1.3'!AE26:AE37)</f>
        <v>38993</v>
      </c>
      <c r="AE16" s="85">
        <f>+SUM('3.2.1.3'!AF26:AF37)</f>
        <v>0</v>
      </c>
      <c r="AF16" s="85">
        <f>+SUM('3.2.1.3'!AG26:AG37)</f>
        <v>5615</v>
      </c>
      <c r="AG16" s="85">
        <f>+SUM('3.2.1.3'!AH26:AH37)</f>
        <v>13593</v>
      </c>
      <c r="AH16" s="85">
        <f>+SUM('3.2.1.3'!AI26:AI37)</f>
        <v>48185</v>
      </c>
      <c r="AI16" s="85">
        <f>+SUM('3.2.1.3'!AJ26:AJ37)</f>
        <v>15379</v>
      </c>
      <c r="AJ16" s="86">
        <f t="shared" si="0"/>
        <v>917274</v>
      </c>
      <c r="AK16" s="299">
        <f>+F16+I16+N16+Q16+W16+AJ16</f>
        <v>1692519</v>
      </c>
    </row>
    <row r="17" spans="1:37" ht="15.75" thickBot="1" x14ac:dyDescent="0.3">
      <c r="A17" s="89">
        <v>2009</v>
      </c>
      <c r="B17" s="372">
        <f>+SUM('3.2.1.3'!C38:C49)</f>
        <v>29683</v>
      </c>
      <c r="C17" s="373">
        <f>+SUM('3.2.1.3'!D38:D49)</f>
        <v>0</v>
      </c>
      <c r="D17" s="373">
        <f>+SUM('3.2.1.3'!E38:E49)</f>
        <v>0</v>
      </c>
      <c r="E17" s="82">
        <f>+SUM('3.2.1.3'!F38:F49)</f>
        <v>0</v>
      </c>
      <c r="F17" s="83">
        <f t="shared" si="1"/>
        <v>29683</v>
      </c>
      <c r="G17" s="87">
        <f>+SUM('3.2.1.3'!H38:H49)</f>
        <v>106158</v>
      </c>
      <c r="H17" s="87">
        <f>+SUM('3.2.1.3'!I38:I49)</f>
        <v>0</v>
      </c>
      <c r="I17" s="83">
        <f t="shared" si="2"/>
        <v>106158</v>
      </c>
      <c r="J17" s="87">
        <f>+SUM('3.2.1.3'!K38:K49)</f>
        <v>42046</v>
      </c>
      <c r="K17" s="87">
        <f>+SUM('3.2.1.3'!L38:L49)</f>
        <v>74509</v>
      </c>
      <c r="L17" s="87">
        <f>+SUM('3.2.1.3'!M38:M49)</f>
        <v>117123</v>
      </c>
      <c r="M17" s="87">
        <f>+SUM('3.2.1.3'!N38:N49)</f>
        <v>23008</v>
      </c>
      <c r="N17" s="83">
        <f t="shared" si="3"/>
        <v>256686</v>
      </c>
      <c r="O17" s="87">
        <f>+SUM('3.2.1.3'!P38:P49)</f>
        <v>73052</v>
      </c>
      <c r="P17" s="87">
        <f>+SUM('3.2.1.3'!Q38:Q49)</f>
        <v>0</v>
      </c>
      <c r="Q17" s="83">
        <f t="shared" si="4"/>
        <v>73052</v>
      </c>
      <c r="R17" s="87">
        <f>+SUM('3.2.1.3'!S38:S49)</f>
        <v>0</v>
      </c>
      <c r="S17" s="85">
        <f>+SUM('3.2.1.3'!T38:T49)</f>
        <v>0</v>
      </c>
      <c r="T17" s="85">
        <f>+SUM('3.2.1.3'!U38:U49)</f>
        <v>0</v>
      </c>
      <c r="U17" s="85">
        <f>+SUM('3.2.1.3'!V38:V49)</f>
        <v>151477</v>
      </c>
      <c r="V17" s="85">
        <f>+SUM('3.2.1.3'!W38:W49)</f>
        <v>39696</v>
      </c>
      <c r="W17" s="86">
        <f t="shared" si="5"/>
        <v>191173</v>
      </c>
      <c r="X17" s="87">
        <f>+SUM('3.2.1.3'!Y38:Y49)</f>
        <v>0</v>
      </c>
      <c r="Y17" s="85">
        <f>+SUM('3.2.1.3'!Z38:Z49)</f>
        <v>469345</v>
      </c>
      <c r="Z17" s="85">
        <f>+SUM('3.2.1.3'!AA38:AA49)</f>
        <v>12039</v>
      </c>
      <c r="AA17" s="85">
        <f>+SUM('3.2.1.3'!AB38:AB49)</f>
        <v>0</v>
      </c>
      <c r="AB17" s="85">
        <f>+SUM('3.2.1.3'!AC38:AC49)</f>
        <v>167620</v>
      </c>
      <c r="AC17" s="85">
        <f>+SUM('3.2.1.3'!AD38:AD49)</f>
        <v>0</v>
      </c>
      <c r="AD17" s="85">
        <f>+SUM('3.2.1.3'!AE38:AE49)</f>
        <v>30631</v>
      </c>
      <c r="AE17" s="85">
        <f>+SUM('3.2.1.3'!AF38:AF49)</f>
        <v>0</v>
      </c>
      <c r="AF17" s="85">
        <f>+SUM('3.2.1.3'!AG38:AG49)</f>
        <v>7354</v>
      </c>
      <c r="AG17" s="85">
        <f>+SUM('3.2.1.3'!AH38:AH49)</f>
        <v>11246</v>
      </c>
      <c r="AH17" s="85">
        <f>+SUM('3.2.1.3'!AI38:AI49)</f>
        <v>32674</v>
      </c>
      <c r="AI17" s="85">
        <f>+SUM('3.2.1.3'!AJ38:AJ49)</f>
        <v>0</v>
      </c>
      <c r="AJ17" s="86">
        <f t="shared" si="0"/>
        <v>730909</v>
      </c>
      <c r="AK17" s="299">
        <f t="shared" ref="AK17:AK22" si="6">+F17+I17+N17+Q17+W17+AJ17</f>
        <v>1387661</v>
      </c>
    </row>
    <row r="18" spans="1:37" ht="15.75" thickBot="1" x14ac:dyDescent="0.3">
      <c r="A18" s="89">
        <v>2010</v>
      </c>
      <c r="B18" s="372">
        <f>+SUM('3.2.1.3'!C50:C61)</f>
        <v>0</v>
      </c>
      <c r="C18" s="373">
        <f>+SUM('3.2.1.3'!D50:D61)</f>
        <v>2112</v>
      </c>
      <c r="D18" s="373">
        <f>+SUM('3.2.1.3'!E50:E61)</f>
        <v>0</v>
      </c>
      <c r="E18" s="82">
        <f>+SUM('3.2.1.3'!F50:F61)</f>
        <v>0</v>
      </c>
      <c r="F18" s="83">
        <f t="shared" si="1"/>
        <v>2112</v>
      </c>
      <c r="G18" s="87">
        <f>+SUM('3.2.1.3'!H50:H61)</f>
        <v>120617</v>
      </c>
      <c r="H18" s="87">
        <f>+SUM('3.2.1.3'!I50:I61)</f>
        <v>0</v>
      </c>
      <c r="I18" s="83">
        <f t="shared" si="2"/>
        <v>120617</v>
      </c>
      <c r="J18" s="87">
        <f>+SUM('3.2.1.3'!K50:K61)</f>
        <v>35833</v>
      </c>
      <c r="K18" s="87">
        <f>+SUM('3.2.1.3'!L50:L61)</f>
        <v>82413</v>
      </c>
      <c r="L18" s="87">
        <f>+SUM('3.2.1.3'!M50:M61)</f>
        <v>130005</v>
      </c>
      <c r="M18" s="87">
        <f>+SUM('3.2.1.3'!N50:N61)</f>
        <v>30064</v>
      </c>
      <c r="N18" s="83">
        <f t="shared" si="3"/>
        <v>278315</v>
      </c>
      <c r="O18" s="87">
        <f>+SUM('3.2.1.3'!P50:P61)</f>
        <v>81379</v>
      </c>
      <c r="P18" s="87">
        <f>+SUM('3.2.1.3'!Q50:Q61)</f>
        <v>0</v>
      </c>
      <c r="Q18" s="83">
        <f t="shared" si="4"/>
        <v>81379</v>
      </c>
      <c r="R18" s="87">
        <f>+SUM('3.2.1.3'!S50:S61)</f>
        <v>0</v>
      </c>
      <c r="S18" s="85">
        <f>+SUM('3.2.1.3'!T50:T61)</f>
        <v>0</v>
      </c>
      <c r="T18" s="85">
        <f>+SUM('3.2.1.3'!U50:U61)</f>
        <v>0</v>
      </c>
      <c r="U18" s="85">
        <f>+SUM('3.2.1.3'!V50:V61)</f>
        <v>168902</v>
      </c>
      <c r="V18" s="85">
        <f>+SUM('3.2.1.3'!W50:W61)</f>
        <v>63826</v>
      </c>
      <c r="W18" s="86">
        <f t="shared" si="5"/>
        <v>232728</v>
      </c>
      <c r="X18" s="87">
        <f>+SUM('3.2.1.3'!Y50:Y61)</f>
        <v>0</v>
      </c>
      <c r="Y18" s="85">
        <f>+SUM('3.2.1.3'!Z50:Z61)</f>
        <v>518197</v>
      </c>
      <c r="Z18" s="85">
        <f>+SUM('3.2.1.3'!AA50:AA61)</f>
        <v>18682</v>
      </c>
      <c r="AA18" s="85">
        <f>+SUM('3.2.1.3'!AB50:AB61)</f>
        <v>0</v>
      </c>
      <c r="AB18" s="85">
        <f>+SUM('3.2.1.3'!AC50:AC61)</f>
        <v>184600</v>
      </c>
      <c r="AC18" s="85">
        <f>+SUM('3.2.1.3'!AD50:AD61)</f>
        <v>0</v>
      </c>
      <c r="AD18" s="85">
        <f>+SUM('3.2.1.3'!AE50:AE61)</f>
        <v>29074</v>
      </c>
      <c r="AE18" s="85">
        <f>+SUM('3.2.1.3'!AF50:AF61)</f>
        <v>0</v>
      </c>
      <c r="AF18" s="85">
        <f>+SUM('3.2.1.3'!AG50:AG61)</f>
        <v>7435</v>
      </c>
      <c r="AG18" s="85">
        <f>+SUM('3.2.1.3'!AH50:AH61)</f>
        <v>9926</v>
      </c>
      <c r="AH18" s="85">
        <f>+SUM('3.2.1.3'!AI50:AI61)</f>
        <v>48416</v>
      </c>
      <c r="AI18" s="85">
        <f>+SUM('3.2.1.3'!AJ50:AJ61)</f>
        <v>0</v>
      </c>
      <c r="AJ18" s="86">
        <f t="shared" si="0"/>
        <v>816330</v>
      </c>
      <c r="AK18" s="299">
        <f t="shared" si="6"/>
        <v>1531481</v>
      </c>
    </row>
    <row r="19" spans="1:37" ht="15.75" thickBot="1" x14ac:dyDescent="0.3">
      <c r="A19" s="89">
        <v>2011</v>
      </c>
      <c r="B19" s="372">
        <f>+SUM('3.2.1.3'!C62:C73)</f>
        <v>9100</v>
      </c>
      <c r="C19" s="373">
        <f>+SUM('3.2.1.3'!D62:D73)</f>
        <v>5907</v>
      </c>
      <c r="D19" s="373">
        <f>+SUM('3.2.1.3'!E62:E73)</f>
        <v>405</v>
      </c>
      <c r="E19" s="82">
        <f>+SUM('3.2.1.3'!F62:F73)</f>
        <v>1567</v>
      </c>
      <c r="F19" s="83">
        <f t="shared" si="1"/>
        <v>16979</v>
      </c>
      <c r="G19" s="87">
        <f>+SUM('3.2.1.3'!H62:H73)</f>
        <v>88212</v>
      </c>
      <c r="H19" s="87">
        <f>+SUM('3.2.1.3'!I62:I73)</f>
        <v>46018</v>
      </c>
      <c r="I19" s="83">
        <f t="shared" si="2"/>
        <v>134230</v>
      </c>
      <c r="J19" s="87">
        <f>+SUM('3.2.1.3'!K62:K73)</f>
        <v>42293</v>
      </c>
      <c r="K19" s="87">
        <f>+SUM('3.2.1.3'!L62:L73)</f>
        <v>78539</v>
      </c>
      <c r="L19" s="87">
        <f>+SUM('3.2.1.3'!M62:M73)</f>
        <v>133684</v>
      </c>
      <c r="M19" s="87">
        <f>+SUM('3.2.1.3'!N62:N73)</f>
        <v>31999</v>
      </c>
      <c r="N19" s="83">
        <f t="shared" si="3"/>
        <v>286515</v>
      </c>
      <c r="O19" s="87">
        <f>+SUM('3.2.1.3'!P62:P73)</f>
        <v>59295</v>
      </c>
      <c r="P19" s="87">
        <f>+SUM('3.2.1.3'!Q62:Q73)</f>
        <v>0</v>
      </c>
      <c r="Q19" s="83">
        <f t="shared" si="4"/>
        <v>59295</v>
      </c>
      <c r="R19" s="87">
        <f>+SUM('3.2.1.3'!S62:S73)</f>
        <v>6372</v>
      </c>
      <c r="S19" s="85">
        <f>+SUM('3.2.1.3'!T62:T73)</f>
        <v>0</v>
      </c>
      <c r="T19" s="85">
        <f>+SUM('3.2.1.3'!U62:U73)</f>
        <v>0</v>
      </c>
      <c r="U19" s="85">
        <f>+SUM('3.2.1.3'!V62:V73)</f>
        <v>195643</v>
      </c>
      <c r="V19" s="85">
        <f>+SUM('3.2.1.3'!W62:W73)</f>
        <v>51805</v>
      </c>
      <c r="W19" s="86">
        <f t="shared" si="5"/>
        <v>253820</v>
      </c>
      <c r="X19" s="87">
        <f>+SUM('3.2.1.3'!Y62:Y73)</f>
        <v>10439</v>
      </c>
      <c r="Y19" s="85">
        <f>+SUM('3.2.1.3'!Z62:Z73)</f>
        <v>390701</v>
      </c>
      <c r="Z19" s="85">
        <f>+SUM('3.2.1.3'!AA62:AA73)</f>
        <v>9694</v>
      </c>
      <c r="AA19" s="85">
        <f>+SUM('3.2.1.3'!AB62:AB73)</f>
        <v>0</v>
      </c>
      <c r="AB19" s="85">
        <f>+SUM('3.2.1.3'!AC62:AC73)</f>
        <v>204241</v>
      </c>
      <c r="AC19" s="85">
        <f>+SUM('3.2.1.3'!AD62:AD73)</f>
        <v>0</v>
      </c>
      <c r="AD19" s="85">
        <f>+SUM('3.2.1.3'!AE62:AE73)</f>
        <v>23199</v>
      </c>
      <c r="AE19" s="85">
        <f>+SUM('3.2.1.3'!AF62:AF73)</f>
        <v>0</v>
      </c>
      <c r="AF19" s="85">
        <f>+SUM('3.2.1.3'!AG62:AG73)</f>
        <v>8988</v>
      </c>
      <c r="AG19" s="85">
        <f>+SUM('3.2.1.3'!AH62:AH73)</f>
        <v>11853</v>
      </c>
      <c r="AH19" s="85">
        <f>+SUM('3.2.1.3'!AI62:AI73)</f>
        <v>39342</v>
      </c>
      <c r="AI19" s="85">
        <f>+SUM('3.2.1.3'!AJ62:AJ73)</f>
        <v>461</v>
      </c>
      <c r="AJ19" s="86">
        <f t="shared" si="0"/>
        <v>698918</v>
      </c>
      <c r="AK19" s="299">
        <f t="shared" si="6"/>
        <v>1449757</v>
      </c>
    </row>
    <row r="20" spans="1:37" ht="15.75" thickBot="1" x14ac:dyDescent="0.3">
      <c r="A20" s="89">
        <v>2012</v>
      </c>
      <c r="B20" s="372">
        <f>+SUM('3.2.1.3'!C74:C85)</f>
        <v>10196</v>
      </c>
      <c r="C20" s="373">
        <f>+SUM('3.2.1.3'!D74:D85)</f>
        <v>9877</v>
      </c>
      <c r="D20" s="373">
        <f>+SUM('3.2.1.3'!E74:E85)</f>
        <v>6189</v>
      </c>
      <c r="E20" s="82">
        <f>+SUM('3.2.1.3'!F74:F85)</f>
        <v>2629</v>
      </c>
      <c r="F20" s="83">
        <f t="shared" si="1"/>
        <v>28891</v>
      </c>
      <c r="G20" s="87">
        <f>+SUM('3.2.1.3'!H74:H85)</f>
        <v>107154</v>
      </c>
      <c r="H20" s="87">
        <f>+SUM('3.2.1.3'!I74:I85)</f>
        <v>44384</v>
      </c>
      <c r="I20" s="83">
        <f t="shared" si="2"/>
        <v>151538</v>
      </c>
      <c r="J20" s="87">
        <f>+SUM('3.2.1.3'!K74:K85)</f>
        <v>35857</v>
      </c>
      <c r="K20" s="87">
        <f>+SUM('3.2.1.3'!L74:L85)</f>
        <v>72307</v>
      </c>
      <c r="L20" s="87">
        <f>+SUM('3.2.1.3'!M74:M85)</f>
        <v>142369</v>
      </c>
      <c r="M20" s="87">
        <f>+SUM('3.2.1.3'!N74:N85)</f>
        <v>26364</v>
      </c>
      <c r="N20" s="83">
        <f t="shared" si="3"/>
        <v>276897</v>
      </c>
      <c r="O20" s="87">
        <f>+SUM('3.2.1.3'!P74:P85)</f>
        <v>72665</v>
      </c>
      <c r="P20" s="87">
        <f>+SUM('3.2.1.3'!Q74:Q85)</f>
        <v>0</v>
      </c>
      <c r="Q20" s="83">
        <f t="shared" si="4"/>
        <v>72665</v>
      </c>
      <c r="R20" s="87">
        <f>+SUM('3.2.1.3'!S74:S85)</f>
        <v>12407</v>
      </c>
      <c r="S20" s="85">
        <f>+SUM('3.2.1.3'!T74:T85)</f>
        <v>0</v>
      </c>
      <c r="T20" s="85">
        <f>+SUM('3.2.1.3'!U74:U85)</f>
        <v>0</v>
      </c>
      <c r="U20" s="85">
        <f>+SUM('3.2.1.3'!V74:V85)</f>
        <v>147198</v>
      </c>
      <c r="V20" s="85">
        <f>+SUM('3.2.1.3'!W74:W85)</f>
        <v>31323</v>
      </c>
      <c r="W20" s="86">
        <f t="shared" si="5"/>
        <v>190928</v>
      </c>
      <c r="X20" s="87">
        <f>+SUM('3.2.1.3'!Y74:Y85)</f>
        <v>44330</v>
      </c>
      <c r="Y20" s="85">
        <f>+SUM('3.2.1.3'!Z74:Z85)</f>
        <v>280629</v>
      </c>
      <c r="Z20" s="85">
        <f>+SUM('3.2.1.3'!AA74:AA85)</f>
        <v>0</v>
      </c>
      <c r="AA20" s="85">
        <f>+SUM('3.2.1.3'!AB74:AB85)</f>
        <v>0</v>
      </c>
      <c r="AB20" s="85">
        <f>+SUM('3.2.1.3'!AC74:AC85)</f>
        <v>192657</v>
      </c>
      <c r="AC20" s="85">
        <f>+SUM('3.2.1.3'!AD74:AD85)</f>
        <v>0</v>
      </c>
      <c r="AD20" s="85">
        <f>+SUM('3.2.1.3'!AE74:AE85)</f>
        <v>11911</v>
      </c>
      <c r="AE20" s="85">
        <f>+SUM('3.2.1.3'!AF74:AF85)</f>
        <v>5557</v>
      </c>
      <c r="AF20" s="85">
        <f>+SUM('3.2.1.3'!AG74:AG85)</f>
        <v>10029</v>
      </c>
      <c r="AG20" s="85">
        <f>+SUM('3.2.1.3'!AH74:AH85)</f>
        <v>13186</v>
      </c>
      <c r="AH20" s="85">
        <f>+SUM('3.2.1.3'!AI74:AI85)</f>
        <v>20776</v>
      </c>
      <c r="AI20" s="85">
        <f>+SUM('3.2.1.3'!AJ74:AJ85)</f>
        <v>0</v>
      </c>
      <c r="AJ20" s="86">
        <f t="shared" si="0"/>
        <v>579075</v>
      </c>
      <c r="AK20" s="299">
        <f t="shared" si="6"/>
        <v>1299994</v>
      </c>
    </row>
    <row r="21" spans="1:37" ht="15.75" thickBot="1" x14ac:dyDescent="0.3">
      <c r="A21" s="89">
        <v>2013</v>
      </c>
      <c r="B21" s="372">
        <f>+SUM('3.2.1.3'!C86:C97)</f>
        <v>11685</v>
      </c>
      <c r="C21" s="373">
        <f>+SUM('3.2.1.3'!D86:D97)</f>
        <v>13455</v>
      </c>
      <c r="D21" s="373">
        <f>+SUM('3.2.1.3'!E86:E97)</f>
        <v>0</v>
      </c>
      <c r="E21" s="82">
        <f>+SUM('3.2.1.3'!F86:F97)</f>
        <v>0</v>
      </c>
      <c r="F21" s="83">
        <f t="shared" si="1"/>
        <v>25140</v>
      </c>
      <c r="G21" s="87">
        <f>+SUM('3.2.1.3'!H86:H97)</f>
        <v>125943</v>
      </c>
      <c r="H21" s="87">
        <f>+SUM('3.2.1.3'!I86:I97)</f>
        <v>58636</v>
      </c>
      <c r="I21" s="83">
        <f t="shared" si="2"/>
        <v>184579</v>
      </c>
      <c r="J21" s="87">
        <f>+SUM('3.2.1.3'!K86:K97)</f>
        <v>31007</v>
      </c>
      <c r="K21" s="87">
        <f>+SUM('3.2.1.3'!L86:L97)</f>
        <v>62864</v>
      </c>
      <c r="L21" s="87">
        <f>+SUM('3.2.1.3'!M86:M97)</f>
        <v>136685</v>
      </c>
      <c r="M21" s="87">
        <f>+SUM('3.2.1.3'!N86:N97)</f>
        <v>14840</v>
      </c>
      <c r="N21" s="83">
        <f t="shared" si="3"/>
        <v>245396</v>
      </c>
      <c r="O21" s="87">
        <f>+SUM('3.2.1.3'!P86:P97)</f>
        <v>62969</v>
      </c>
      <c r="P21" s="87">
        <f>+SUM('3.2.1.3'!Q86:Q97)</f>
        <v>0</v>
      </c>
      <c r="Q21" s="83">
        <f t="shared" si="4"/>
        <v>62969</v>
      </c>
      <c r="R21" s="87">
        <f>+SUM('3.2.1.3'!S86:S97)</f>
        <v>8837</v>
      </c>
      <c r="S21" s="85">
        <f>+SUM('3.2.1.3'!T86:T97)</f>
        <v>3450</v>
      </c>
      <c r="T21" s="85">
        <f>+SUM('3.2.1.3'!U86:U97)</f>
        <v>0</v>
      </c>
      <c r="U21" s="85">
        <f>+SUM('3.2.1.3'!V86:V97)</f>
        <v>96685</v>
      </c>
      <c r="V21" s="85">
        <f>+SUM('3.2.1.3'!W86:W97)</f>
        <v>5536</v>
      </c>
      <c r="W21" s="86">
        <f t="shared" si="5"/>
        <v>114508</v>
      </c>
      <c r="X21" s="87">
        <f>+SUM('3.2.1.3'!Y86:Y97)</f>
        <v>0</v>
      </c>
      <c r="Y21" s="85">
        <f>+SUM('3.2.1.3'!Z86:Z97)</f>
        <v>132813</v>
      </c>
      <c r="Z21" s="85">
        <f>+SUM('3.2.1.3'!AA86:AA97)</f>
        <v>0</v>
      </c>
      <c r="AA21" s="85">
        <f>+SUM('3.2.1.3'!AB86:AB97)</f>
        <v>0</v>
      </c>
      <c r="AB21" s="85">
        <f>+SUM('3.2.1.3'!AC86:AC97)</f>
        <v>152905</v>
      </c>
      <c r="AC21" s="85">
        <f>+SUM('3.2.1.3'!AD86:AD97)</f>
        <v>0</v>
      </c>
      <c r="AD21" s="85">
        <f>+SUM('3.2.1.3'!AE86:AE97)</f>
        <v>0</v>
      </c>
      <c r="AE21" s="85">
        <f>+SUM('3.2.1.3'!AF86:AF97)</f>
        <v>15835</v>
      </c>
      <c r="AF21" s="85">
        <f>+SUM('3.2.1.3'!AG86:AG97)</f>
        <v>7456</v>
      </c>
      <c r="AG21" s="85">
        <f>+SUM('3.2.1.3'!AH86:AH97)</f>
        <v>10013</v>
      </c>
      <c r="AH21" s="85">
        <f>+SUM('3.2.1.3'!AI86:AI97)</f>
        <v>21346</v>
      </c>
      <c r="AI21" s="85">
        <f>+SUM('3.2.1.3'!AJ86:AJ97)</f>
        <v>0</v>
      </c>
      <c r="AJ21" s="86">
        <f t="shared" si="0"/>
        <v>340368</v>
      </c>
      <c r="AK21" s="299">
        <f t="shared" si="6"/>
        <v>972960</v>
      </c>
    </row>
    <row r="22" spans="1:37" ht="16.5" customHeight="1" thickBot="1" x14ac:dyDescent="0.3">
      <c r="A22" s="89">
        <v>2014</v>
      </c>
      <c r="B22" s="372">
        <f>+SUM('3.2.1.3'!C98:C109)</f>
        <v>10265</v>
      </c>
      <c r="C22" s="373">
        <f>+SUM('3.2.1.3'!D98:D109)</f>
        <v>17450</v>
      </c>
      <c r="D22" s="373">
        <f>+SUM('3.2.1.3'!E98:E109)</f>
        <v>0</v>
      </c>
      <c r="E22" s="82">
        <f>+SUM('3.2.1.3'!F98:F109)</f>
        <v>0</v>
      </c>
      <c r="F22" s="83">
        <f t="shared" si="1"/>
        <v>27715</v>
      </c>
      <c r="G22" s="87">
        <f>+SUM('3.2.1.3'!H98:H109)</f>
        <v>139621</v>
      </c>
      <c r="H22" s="87">
        <f>+SUM('3.2.1.3'!I98:I109)</f>
        <v>74571</v>
      </c>
      <c r="I22" s="83">
        <f t="shared" si="2"/>
        <v>214192</v>
      </c>
      <c r="J22" s="87">
        <f>+SUM('3.2.1.3'!K98:K109)</f>
        <v>41163</v>
      </c>
      <c r="K22" s="87">
        <f>+SUM('3.2.1.3'!L98:L109)</f>
        <v>56141</v>
      </c>
      <c r="L22" s="87">
        <f>+SUM('3.2.1.3'!M98:M109)</f>
        <v>107205</v>
      </c>
      <c r="M22" s="87">
        <f>+SUM('3.2.1.3'!N98:N109)</f>
        <v>0</v>
      </c>
      <c r="N22" s="83">
        <f t="shared" si="3"/>
        <v>204509</v>
      </c>
      <c r="O22" s="87">
        <f>+SUM('3.2.1.3'!P98:P109)</f>
        <v>29160</v>
      </c>
      <c r="P22" s="87">
        <f>+SUM('3.2.1.3'!Q98:Q109)</f>
        <v>0</v>
      </c>
      <c r="Q22" s="83">
        <f t="shared" si="4"/>
        <v>29160</v>
      </c>
      <c r="R22" s="87">
        <f>+SUM('3.2.1.3'!S98:S109)</f>
        <v>13410</v>
      </c>
      <c r="S22" s="85">
        <f>+SUM('3.2.1.3'!T98:T109)</f>
        <v>36126</v>
      </c>
      <c r="T22" s="85">
        <f>+SUM('3.2.1.3'!U98:U109)</f>
        <v>2155</v>
      </c>
      <c r="U22" s="85">
        <f>+SUM('3.2.1.3'!V98:V109)</f>
        <v>69758</v>
      </c>
      <c r="V22" s="85">
        <f>+SUM('3.2.1.3'!W98:W109)</f>
        <v>0</v>
      </c>
      <c r="W22" s="86">
        <f t="shared" si="5"/>
        <v>121449</v>
      </c>
      <c r="X22" s="87">
        <f>+SUM('3.2.1.3'!Y98:Y109)</f>
        <v>6346</v>
      </c>
      <c r="Y22" s="85">
        <f>+SUM('3.2.1.3'!Z98:Z109)</f>
        <v>91683</v>
      </c>
      <c r="Z22" s="85">
        <f>+SUM('3.2.1.3'!AA98:AA109)</f>
        <v>0</v>
      </c>
      <c r="AA22" s="85">
        <f>+SUM('3.2.1.3'!AB98:AB109)</f>
        <v>0</v>
      </c>
      <c r="AB22" s="85">
        <f>+SUM('3.2.1.3'!AC98:AC109)</f>
        <v>150137</v>
      </c>
      <c r="AC22" s="85">
        <f>+SUM('3.2.1.3'!AD98:AD109)</f>
        <v>0</v>
      </c>
      <c r="AD22" s="85">
        <f>+SUM('3.2.1.3'!AE98:AE109)</f>
        <v>1351</v>
      </c>
      <c r="AE22" s="85">
        <f>+SUM('3.2.1.3'!AF98:AF109)</f>
        <v>27128</v>
      </c>
      <c r="AF22" s="85">
        <f>+SUM('3.2.1.3'!AG98:AG109)</f>
        <v>0</v>
      </c>
      <c r="AG22" s="85">
        <f>+SUM('3.2.1.3'!AH98:AH109)</f>
        <v>0</v>
      </c>
      <c r="AH22" s="85">
        <f>+SUM('3.2.1.3'!AI98:AI109)</f>
        <v>31567</v>
      </c>
      <c r="AI22" s="85">
        <f>+SUM('3.2.1.3'!AJ98:AJ109)</f>
        <v>0</v>
      </c>
      <c r="AJ22" s="86">
        <f t="shared" si="0"/>
        <v>308212</v>
      </c>
      <c r="AK22" s="299">
        <f t="shared" si="6"/>
        <v>905237</v>
      </c>
    </row>
    <row r="23" spans="1:37" ht="16.5" customHeight="1" thickBot="1" x14ac:dyDescent="0.3">
      <c r="A23" s="89">
        <v>2015</v>
      </c>
      <c r="B23" s="372">
        <f>+SUM('3.2.1.3'!C110:C121)</f>
        <v>10688</v>
      </c>
      <c r="C23" s="373">
        <f>+SUM('3.2.1.3'!D110:D121)</f>
        <v>16493</v>
      </c>
      <c r="D23" s="373">
        <f>+SUM('3.2.1.3'!E110:E121)</f>
        <v>0</v>
      </c>
      <c r="E23" s="82">
        <f>+SUM('3.2.1.3'!F110:F121)</f>
        <v>0</v>
      </c>
      <c r="F23" s="83">
        <f t="shared" si="1"/>
        <v>27181</v>
      </c>
      <c r="G23" s="87">
        <f>+SUM('3.2.1.3'!H110:H121)</f>
        <v>135163</v>
      </c>
      <c r="H23" s="87">
        <f>+SUM('3.2.1.3'!I110:I121)</f>
        <v>78899</v>
      </c>
      <c r="I23" s="83">
        <f t="shared" si="2"/>
        <v>214062</v>
      </c>
      <c r="J23" s="87">
        <f>+SUM('3.2.1.3'!K110:K121)</f>
        <v>48445</v>
      </c>
      <c r="K23" s="87">
        <f>+SUM('3.2.1.3'!L110:L121)</f>
        <v>72884</v>
      </c>
      <c r="L23" s="87">
        <f>+SUM('3.2.1.3'!M110:M121)</f>
        <v>98576</v>
      </c>
      <c r="M23" s="87">
        <f>+SUM('3.2.1.3'!N110:N121)</f>
        <v>53521</v>
      </c>
      <c r="N23" s="83">
        <f t="shared" si="3"/>
        <v>273426</v>
      </c>
      <c r="O23" s="87">
        <f>+SUM('3.2.1.3'!P110:P121)</f>
        <v>45125</v>
      </c>
      <c r="P23" s="87">
        <f>+SUM('3.2.1.3'!Q110:Q121)</f>
        <v>19762</v>
      </c>
      <c r="Q23" s="83">
        <f t="shared" si="4"/>
        <v>64887</v>
      </c>
      <c r="R23" s="87">
        <f>+SUM('3.2.1.3'!S110:S121)</f>
        <v>10320</v>
      </c>
      <c r="S23" s="85">
        <f>+SUM('3.2.1.3'!T110:T121)</f>
        <v>45703</v>
      </c>
      <c r="T23" s="85">
        <f>+SUM('3.2.1.3'!U110:U121)</f>
        <v>8554</v>
      </c>
      <c r="U23" s="85">
        <f>+SUM('3.2.1.3'!V110:V121)</f>
        <v>43720</v>
      </c>
      <c r="V23" s="85">
        <f>+SUM('3.2.1.3'!W110:W121)</f>
        <v>7926</v>
      </c>
      <c r="W23" s="86">
        <f t="shared" si="5"/>
        <v>116223</v>
      </c>
      <c r="X23" s="87">
        <f>+SUM('3.2.1.3'!Y110:Y121)</f>
        <v>145315</v>
      </c>
      <c r="Y23" s="85">
        <f>+SUM('3.2.1.3'!Z110:Z121)</f>
        <v>55625</v>
      </c>
      <c r="Z23" s="85">
        <f>+SUM('3.2.1.3'!AA110:AA121)</f>
        <v>629</v>
      </c>
      <c r="AA23" s="85">
        <f>+SUM('3.2.1.3'!AB110:AB121)</f>
        <v>0</v>
      </c>
      <c r="AB23" s="85">
        <f>+SUM('3.2.1.3'!AC110:AC121)</f>
        <v>142993</v>
      </c>
      <c r="AC23" s="85">
        <f>+SUM('3.2.1.3'!AD110:AD121)</f>
        <v>12646</v>
      </c>
      <c r="AD23" s="85">
        <f>+SUM('3.2.1.3'!AE110:AE121)</f>
        <v>5317</v>
      </c>
      <c r="AE23" s="85">
        <f>+SUM('3.2.1.3'!AF110:AF121)</f>
        <v>40842</v>
      </c>
      <c r="AF23" s="85">
        <f>+SUM('3.2.1.3'!AG110:AG121)</f>
        <v>0</v>
      </c>
      <c r="AG23" s="85">
        <f>+SUM('3.2.1.3'!AH110:AH121)</f>
        <v>0</v>
      </c>
      <c r="AH23" s="85">
        <f>+SUM('3.2.1.3'!AI110:AI121)</f>
        <v>57286</v>
      </c>
      <c r="AI23" s="85">
        <f>+SUM('3.2.1.3'!AJ110:AJ121)</f>
        <v>0</v>
      </c>
      <c r="AJ23" s="86">
        <f t="shared" si="0"/>
        <v>460653</v>
      </c>
      <c r="AK23" s="299">
        <f>+F23+I23+N23+Q23+W23+AJ23</f>
        <v>1156432</v>
      </c>
    </row>
    <row r="24" spans="1:37" ht="16.5" customHeight="1" thickBot="1" x14ac:dyDescent="0.3">
      <c r="A24" s="89">
        <v>2016</v>
      </c>
      <c r="B24" s="372">
        <f>+SUM('3.2.1.3'!C122:C133)</f>
        <v>1979</v>
      </c>
      <c r="C24" s="373">
        <f>+SUM('3.2.1.3'!D122:D133)</f>
        <v>867</v>
      </c>
      <c r="D24" s="373">
        <f>+SUM('3.2.1.3'!E122:E133)</f>
        <v>0</v>
      </c>
      <c r="E24" s="82">
        <f>+SUM('3.2.1.3'!F122:F133)</f>
        <v>0</v>
      </c>
      <c r="F24" s="83">
        <f t="shared" si="1"/>
        <v>2846</v>
      </c>
      <c r="G24" s="87">
        <f>+SUM('3.2.1.3'!H122:H133)</f>
        <v>100382</v>
      </c>
      <c r="H24" s="87">
        <f>+SUM('3.2.1.3'!I122:I133)</f>
        <v>74136</v>
      </c>
      <c r="I24" s="83">
        <f t="shared" si="2"/>
        <v>174518</v>
      </c>
      <c r="J24" s="87">
        <f>+SUM('3.2.1.3'!K122:K133)</f>
        <v>61787</v>
      </c>
      <c r="K24" s="87">
        <f>+SUM('3.2.1.3'!L122:L133)</f>
        <v>73100</v>
      </c>
      <c r="L24" s="87">
        <f>+SUM('3.2.1.3'!M122:M133)</f>
        <v>117549</v>
      </c>
      <c r="M24" s="87">
        <f>+SUM('3.2.1.3'!N122:N133)</f>
        <v>78440</v>
      </c>
      <c r="N24" s="83">
        <f t="shared" si="3"/>
        <v>330876</v>
      </c>
      <c r="O24" s="87">
        <f>+SUM('3.2.1.3'!P122:P133)</f>
        <v>26027</v>
      </c>
      <c r="P24" s="87">
        <f>+SUM('3.2.1.3'!Q122:Q133)</f>
        <v>24210</v>
      </c>
      <c r="Q24" s="83">
        <f t="shared" si="4"/>
        <v>50237</v>
      </c>
      <c r="R24" s="87">
        <f>+SUM('3.2.1.3'!S122:S133)</f>
        <v>0</v>
      </c>
      <c r="S24" s="85">
        <f>+SUM('3.2.1.3'!T122:T133)</f>
        <v>11911</v>
      </c>
      <c r="T24" s="85">
        <f>+SUM('3.2.1.3'!U122:U133)</f>
        <v>111</v>
      </c>
      <c r="U24" s="85">
        <f>+SUM('3.2.1.3'!V122:V133)</f>
        <v>0</v>
      </c>
      <c r="V24" s="85">
        <f>+SUM('3.2.1.3'!W122:W133)</f>
        <v>8425</v>
      </c>
      <c r="W24" s="86">
        <f>+R24+S24+T24+U24+V24</f>
        <v>20447</v>
      </c>
      <c r="X24" s="87">
        <f>+SUM('3.2.1.3'!Y122:Y133)</f>
        <v>0</v>
      </c>
      <c r="Y24" s="85">
        <f>+SUM('3.2.1.3'!Z122:Z133)</f>
        <v>10303</v>
      </c>
      <c r="Z24" s="85">
        <f>+SUM('3.2.1.3'!AA122:AA133)</f>
        <v>556</v>
      </c>
      <c r="AA24" s="85">
        <f>+SUM('3.2.1.3'!AB122:AB133)</f>
        <v>0</v>
      </c>
      <c r="AB24" s="85">
        <f>+SUM('3.2.1.3'!AC122:AC133)</f>
        <v>55066</v>
      </c>
      <c r="AC24" s="85">
        <f>+SUM('3.2.1.3'!AD122:AD133)</f>
        <v>46287</v>
      </c>
      <c r="AD24" s="85">
        <f>+SUM('3.2.1.3'!AE122:AE133)</f>
        <v>3613</v>
      </c>
      <c r="AE24" s="85">
        <f>+SUM('3.2.1.3'!AF122:AF133)</f>
        <v>21731</v>
      </c>
      <c r="AF24" s="85">
        <f>+SUM('3.2.1.3'!AG122:AG133)</f>
        <v>0</v>
      </c>
      <c r="AG24" s="85">
        <f>+SUM('3.2.1.3'!AH122:AH133)</f>
        <v>0</v>
      </c>
      <c r="AH24" s="85">
        <f>+SUM('3.2.1.3'!AI122:AI133)</f>
        <v>58071</v>
      </c>
      <c r="AI24" s="85">
        <f>+SUM('3.2.1.3'!AJ122:AJ133)</f>
        <v>0</v>
      </c>
      <c r="AJ24" s="86">
        <f t="shared" si="0"/>
        <v>195627</v>
      </c>
      <c r="AK24" s="299">
        <f>+F24+I24+N24+Q24+W24+AJ24</f>
        <v>774551</v>
      </c>
    </row>
    <row r="25" spans="1:37" ht="16.5" customHeight="1" thickBot="1" x14ac:dyDescent="0.3">
      <c r="A25" s="89">
        <v>2017</v>
      </c>
      <c r="B25" s="372">
        <f>+SUM('3.2.1.3'!C134:C145)</f>
        <v>0</v>
      </c>
      <c r="C25" s="373">
        <f>+SUM('3.2.1.3'!D134:D145)</f>
        <v>0</v>
      </c>
      <c r="D25" s="373">
        <f>+SUM('3.2.1.3'!E134:E145)</f>
        <v>0</v>
      </c>
      <c r="E25" s="82">
        <f>+SUM('3.2.1.3'!F134:F145)</f>
        <v>0</v>
      </c>
      <c r="F25" s="83">
        <f t="shared" si="1"/>
        <v>0</v>
      </c>
      <c r="G25" s="87">
        <f>+SUM('3.2.1.3'!H134:H145)</f>
        <v>101714</v>
      </c>
      <c r="H25" s="87">
        <f>+SUM('3.2.1.3'!I134:I145)</f>
        <v>76597</v>
      </c>
      <c r="I25" s="83">
        <f t="shared" si="2"/>
        <v>178311</v>
      </c>
      <c r="J25" s="87">
        <f>+SUM('3.2.1.3'!K134:K145)</f>
        <v>74750</v>
      </c>
      <c r="K25" s="87">
        <f>+SUM('3.2.1.3'!L134:L145)</f>
        <v>72533</v>
      </c>
      <c r="L25" s="87">
        <f>+SUM('3.2.1.3'!M134:M145)</f>
        <v>117494</v>
      </c>
      <c r="M25" s="87">
        <f>+SUM('3.2.1.3'!N134:N145)</f>
        <v>91168</v>
      </c>
      <c r="N25" s="83">
        <f t="shared" si="3"/>
        <v>355945</v>
      </c>
      <c r="O25" s="87">
        <f>+SUM('3.2.1.3'!P134:P145)</f>
        <v>0</v>
      </c>
      <c r="P25" s="87">
        <f>+SUM('3.2.1.3'!Q134:Q145)</f>
        <v>27374</v>
      </c>
      <c r="Q25" s="83">
        <f t="shared" si="4"/>
        <v>27374</v>
      </c>
      <c r="R25" s="87">
        <f>+SUM('3.2.1.3'!S134:S145)</f>
        <v>0</v>
      </c>
      <c r="S25" s="85">
        <f>+SUM('3.2.1.3'!T134:T145)</f>
        <v>14057</v>
      </c>
      <c r="T25" s="85">
        <f>+SUM('3.2.1.3'!U134:U145)</f>
        <v>0</v>
      </c>
      <c r="U25" s="85">
        <f>+SUM('3.2.1.3'!V134:V145)</f>
        <v>0</v>
      </c>
      <c r="V25" s="85">
        <f>+SUM('3.2.1.3'!W134:W145)</f>
        <v>0</v>
      </c>
      <c r="W25" s="86">
        <f>+R25+S25+T25+U25+V25</f>
        <v>14057</v>
      </c>
      <c r="X25" s="87">
        <f>+SUM('3.2.1.3'!Y134:Y145)</f>
        <v>132480</v>
      </c>
      <c r="Y25" s="85">
        <f>+SUM('3.2.1.3'!Z134:Z145)</f>
        <v>0</v>
      </c>
      <c r="Z25" s="85">
        <f>+SUM('3.2.1.3'!AA134:AA145)</f>
        <v>0</v>
      </c>
      <c r="AA25" s="85">
        <f>+SUM('3.2.1.3'!AB134:AB145)</f>
        <v>21622</v>
      </c>
      <c r="AB25" s="85">
        <f>+SUM('3.2.1.3'!AC134:AC145)</f>
        <v>0</v>
      </c>
      <c r="AC25" s="85">
        <f>+SUM('3.2.1.3'!AD134:AD145)</f>
        <v>76795</v>
      </c>
      <c r="AD25" s="85">
        <f>+SUM('3.2.1.3'!AE134:AE145)</f>
        <v>0</v>
      </c>
      <c r="AE25" s="85">
        <f>+SUM('3.2.1.3'!AF134:AF145)</f>
        <v>0</v>
      </c>
      <c r="AF25" s="85">
        <f>+SUM('3.2.1.3'!AG134:AG145)</f>
        <v>0</v>
      </c>
      <c r="AG25" s="85">
        <f>+SUM('3.2.1.3'!AH134:AH145)</f>
        <v>0</v>
      </c>
      <c r="AH25" s="85">
        <f>+SUM('3.2.1.3'!AI134:AI145)</f>
        <v>27322</v>
      </c>
      <c r="AI25" s="85">
        <f>+SUM('3.2.1.3'!AJ134:AJ145)</f>
        <v>0</v>
      </c>
      <c r="AJ25" s="86">
        <f>+X25+Y25+Z25+AA25+AB25+AD25+AE25+AF25+AG25+AH25+AI25+AC25</f>
        <v>258219</v>
      </c>
      <c r="AK25" s="299">
        <f>+F25+I25+N25+Q25+W25+AJ25</f>
        <v>833906</v>
      </c>
    </row>
    <row r="26" spans="1:37" ht="16.5" customHeight="1" thickBot="1" x14ac:dyDescent="0.3">
      <c r="A26" s="89">
        <v>2018</v>
      </c>
      <c r="B26" s="372">
        <f>+SUM('3.2.1.3'!C146:C157)</f>
        <v>0</v>
      </c>
      <c r="C26" s="373">
        <f>+SUM('3.2.1.3'!D146:D157)</f>
        <v>0</v>
      </c>
      <c r="D26" s="373">
        <f>+SUM('3.2.1.3'!E146:E157)</f>
        <v>0</v>
      </c>
      <c r="E26" s="82">
        <f>+SUM('3.2.1.3'!F146:F157)</f>
        <v>0</v>
      </c>
      <c r="F26" s="83">
        <f>+SUM('3.2.1.3'!G146:G157)</f>
        <v>0</v>
      </c>
      <c r="G26" s="87">
        <f>+SUM('3.2.1.3'!H146:H157)</f>
        <v>124401</v>
      </c>
      <c r="H26" s="87">
        <f>+SUM('3.2.1.3'!I146:I157)</f>
        <v>68964</v>
      </c>
      <c r="I26" s="83">
        <f>+SUM('3.2.1.3'!J146:J157)</f>
        <v>193365</v>
      </c>
      <c r="J26" s="87">
        <f>+SUM('3.2.1.3'!K146:K157)</f>
        <v>75054</v>
      </c>
      <c r="K26" s="87">
        <f>+SUM('3.2.1.3'!L146:L157)</f>
        <v>53362</v>
      </c>
      <c r="L26" s="87">
        <f>+SUM('3.2.1.3'!M146:M157)</f>
        <v>95305</v>
      </c>
      <c r="M26" s="87">
        <f>+SUM('3.2.1.3'!N146:N157)</f>
        <v>134383</v>
      </c>
      <c r="N26" s="83">
        <f>+SUM('3.2.1.3'!O146:O157)</f>
        <v>358104</v>
      </c>
      <c r="O26" s="87">
        <f>+SUM('3.2.1.3'!P146:P157)</f>
        <v>0</v>
      </c>
      <c r="P26" s="87">
        <f>+SUM('3.2.1.3'!Q146:Q157)</f>
        <v>20051</v>
      </c>
      <c r="Q26" s="83">
        <f>+SUM('3.2.1.3'!R146:R157)</f>
        <v>20051</v>
      </c>
      <c r="R26" s="87">
        <f>+SUM('3.2.1.3'!S146:S157)</f>
        <v>0</v>
      </c>
      <c r="S26" s="85">
        <f>+SUM('3.2.1.3'!T146:T157)</f>
        <v>25154</v>
      </c>
      <c r="T26" s="85">
        <f>+SUM('3.2.1.3'!U146:U157)</f>
        <v>0</v>
      </c>
      <c r="U26" s="85">
        <f>+SUM('3.2.1.3'!V146:V157)</f>
        <v>0</v>
      </c>
      <c r="V26" s="85">
        <f>+SUM('3.2.1.3'!W146:W157)</f>
        <v>0</v>
      </c>
      <c r="W26" s="86">
        <f>+SUM('3.2.1.3'!X146:X157)</f>
        <v>25154</v>
      </c>
      <c r="X26" s="87">
        <f>+SUM('3.2.1.3'!Y146:Y157)</f>
        <v>314527</v>
      </c>
      <c r="Y26" s="85">
        <f>+SUM('3.2.1.3'!Z146:Z157)</f>
        <v>0</v>
      </c>
      <c r="Z26" s="85">
        <f>+SUM('3.2.1.3'!AA146:AA157)</f>
        <v>0</v>
      </c>
      <c r="AA26" s="85">
        <f>+SUM('3.2.1.3'!AB146:AB157)</f>
        <v>0</v>
      </c>
      <c r="AB26" s="85">
        <f>+SUM('3.2.1.3'!AC146:AC157)</f>
        <v>0</v>
      </c>
      <c r="AC26" s="85">
        <f>+SUM('3.2.1.3'!AD146:AD157)</f>
        <v>98156</v>
      </c>
      <c r="AD26" s="85">
        <f>+SUM('3.2.1.3'!AE146:AE157)</f>
        <v>0</v>
      </c>
      <c r="AE26" s="85">
        <f>+SUM('3.2.1.3'!AF146:AF157)</f>
        <v>0</v>
      </c>
      <c r="AF26" s="85">
        <f>+SUM('3.2.1.3'!AG146:AG157)</f>
        <v>0</v>
      </c>
      <c r="AG26" s="85">
        <f>+SUM('3.2.1.3'!AH146:AH157)</f>
        <v>0</v>
      </c>
      <c r="AH26" s="85">
        <f>+SUM('3.2.1.3'!AI146:AI157)</f>
        <v>28307</v>
      </c>
      <c r="AI26" s="85">
        <f>+SUM('3.2.1.3'!AJ146:AJ157)</f>
        <v>0</v>
      </c>
      <c r="AJ26" s="86">
        <f>+SUM('3.2.1.3'!AK146:AK157)</f>
        <v>440990</v>
      </c>
      <c r="AK26" s="299">
        <f>+SUM('3.2.1.3'!AL146:AL157)</f>
        <v>1037664</v>
      </c>
    </row>
    <row r="27" spans="1:37" ht="15.75" thickBot="1" x14ac:dyDescent="0.3">
      <c r="A27" s="89" t="s">
        <v>128</v>
      </c>
      <c r="B27" s="372">
        <f>+SUM('3.2.1.3'!C158:C172)</f>
        <v>0</v>
      </c>
      <c r="C27" s="373">
        <f>+SUM('3.2.1.3'!D158:D172)</f>
        <v>0</v>
      </c>
      <c r="D27" s="373">
        <f>+SUM('3.2.1.3'!E158:E172)</f>
        <v>0</v>
      </c>
      <c r="E27" s="82">
        <f>+SUM('3.2.1.3'!F158:F172)</f>
        <v>0</v>
      </c>
      <c r="F27" s="83">
        <f>+SUM('3.2.1.3'!G158:G172)</f>
        <v>0</v>
      </c>
      <c r="G27" s="87">
        <f>+SUM('3.2.1.3'!H158:H172)</f>
        <v>97887</v>
      </c>
      <c r="H27" s="87">
        <f>+SUM('3.2.1.3'!I158:I172)</f>
        <v>50504</v>
      </c>
      <c r="I27" s="83">
        <f>+SUM('3.2.1.3'!J158:J172)</f>
        <v>148391</v>
      </c>
      <c r="J27" s="87">
        <f>+SUM('3.2.1.3'!K158:K172)</f>
        <v>80519</v>
      </c>
      <c r="K27" s="87">
        <f>+SUM('3.2.1.3'!L158:L172)</f>
        <v>48754</v>
      </c>
      <c r="L27" s="87">
        <f>+SUM('3.2.1.3'!M158:M172)</f>
        <v>67055</v>
      </c>
      <c r="M27" s="87">
        <f>+SUM('3.2.1.3'!N158:N172)</f>
        <v>142946</v>
      </c>
      <c r="N27" s="83">
        <f>+SUM('3.2.1.3'!O158:O172)</f>
        <v>339274</v>
      </c>
      <c r="O27" s="87">
        <f>+SUM('3.2.1.3'!P158:P172)</f>
        <v>0</v>
      </c>
      <c r="P27" s="87">
        <f>+SUM('3.2.1.3'!Q158:Q172)</f>
        <v>9015</v>
      </c>
      <c r="Q27" s="83">
        <f>+SUM('3.2.1.3'!R158:R172)</f>
        <v>9015</v>
      </c>
      <c r="R27" s="87">
        <f>+SUM('3.2.1.3'!S158:S172)</f>
        <v>0</v>
      </c>
      <c r="S27" s="85">
        <f>+SUM('3.2.1.3'!T158:T172)</f>
        <v>30721</v>
      </c>
      <c r="T27" s="85">
        <f>+SUM('3.2.1.3'!U158:U172)</f>
        <v>0</v>
      </c>
      <c r="U27" s="85">
        <f>+SUM('3.2.1.3'!V158:V172)</f>
        <v>0</v>
      </c>
      <c r="V27" s="85">
        <f>+SUM('3.2.1.3'!W158:W172)</f>
        <v>0</v>
      </c>
      <c r="W27" s="86">
        <f>+SUM('3.2.1.3'!X158:X172)</f>
        <v>30721</v>
      </c>
      <c r="X27" s="87">
        <f>+SUM('3.2.1.3'!Y158:Y172)</f>
        <v>279228</v>
      </c>
      <c r="Y27" s="85">
        <f>+SUM('3.2.1.3'!Z158:Z172)</f>
        <v>0</v>
      </c>
      <c r="Z27" s="85">
        <f>+SUM('3.2.1.3'!AA158:AA172)</f>
        <v>0</v>
      </c>
      <c r="AA27" s="85">
        <f>+SUM('3.2.1.3'!AB158:AB172)</f>
        <v>0</v>
      </c>
      <c r="AB27" s="85">
        <f>+SUM('3.2.1.3'!AC158:AC172)</f>
        <v>0</v>
      </c>
      <c r="AC27" s="85">
        <f>+SUM('3.2.1.3'!AD158:AD172)</f>
        <v>86784</v>
      </c>
      <c r="AD27" s="85">
        <f>+SUM('3.2.1.3'!AE158:AE172)</f>
        <v>0</v>
      </c>
      <c r="AE27" s="85">
        <f>+SUM('3.2.1.3'!AF158:AF172)</f>
        <v>0</v>
      </c>
      <c r="AF27" s="85">
        <f>+SUM('3.2.1.3'!AG158:AG172)</f>
        <v>0</v>
      </c>
      <c r="AG27" s="85">
        <f>+SUM('3.2.1.3'!AH158:AH172)</f>
        <v>0</v>
      </c>
      <c r="AH27" s="85">
        <f>+SUM('3.2.1.3'!AI158:AI172)</f>
        <v>19425</v>
      </c>
      <c r="AI27" s="85">
        <f>+SUM('3.2.1.3'!AJ158:AJ172)</f>
        <v>0</v>
      </c>
      <c r="AJ27" s="86">
        <f>+SUM('3.2.1.3'!AK158:AK172)</f>
        <v>385437</v>
      </c>
      <c r="AK27" s="299">
        <f>+SUM('3.2.1.3'!AL158:AL172)</f>
        <v>912838</v>
      </c>
    </row>
    <row r="29" spans="1:37" ht="17.25" x14ac:dyDescent="0.25">
      <c r="A29" s="376" t="s">
        <v>121</v>
      </c>
    </row>
    <row r="30" spans="1:37" ht="17.25" x14ac:dyDescent="0.25">
      <c r="A30" s="376" t="s">
        <v>123</v>
      </c>
    </row>
    <row r="31" spans="1:37" x14ac:dyDescent="0.25">
      <c r="A31" s="2" t="s">
        <v>124</v>
      </c>
    </row>
    <row r="33" spans="1:29" x14ac:dyDescent="0.25">
      <c r="A33" s="7" t="s">
        <v>24</v>
      </c>
    </row>
    <row r="37" spans="1:29" x14ac:dyDescent="0.25">
      <c r="AC37" s="307"/>
    </row>
  </sheetData>
  <mergeCells count="14">
    <mergeCell ref="A12:A14"/>
    <mergeCell ref="B12:F12"/>
    <mergeCell ref="G12:I12"/>
    <mergeCell ref="J12:N12"/>
    <mergeCell ref="O12:Q12"/>
    <mergeCell ref="R12:W12"/>
    <mergeCell ref="X12:AJ12"/>
    <mergeCell ref="AK12:AK14"/>
    <mergeCell ref="B13:F13"/>
    <mergeCell ref="G13:I13"/>
    <mergeCell ref="J13:N13"/>
    <mergeCell ref="O13:Q13"/>
    <mergeCell ref="R13:W13"/>
    <mergeCell ref="X13:AJ13"/>
  </mergeCells>
  <hyperlinks>
    <hyperlink ref="A33" location="Indice!A1" display="Volver al índice"/>
  </hyperlinks>
  <pageMargins left="0.7" right="0.7" top="0.75" bottom="0.75" header="0.3" footer="0.3"/>
  <pageSetup orientation="portrait" r:id="rId1"/>
  <ignoredErrors>
    <ignoredError sqref="A16:B20 A15:B15 F24 B24:B25 F25 B23 A21:B22 F23 C19:E25 W23:X23 Q23:R23 N23:O23 N25 I23:J23 I25 W24:X24 W25 Q25 G23 AK25 X16:X22 O24 Q24 I24 N24 G24 J24 J16:J22 X15 R16:R22 R15 O15:O22 J15 G16:G22 G15 H23 H15:I15 H16:I22 K15:N15 P16:Q22 P15:Q15 S15:W15 S16:W22 Y15:AK15 K16:N22 G25:H25 H24 K24:M24 P24 R24:V24 Y16:AK22 R25:V25 X25:AJ25 Y24:AK24 J25:M25 K23:M23 O25:P25 P23 S23:V23 Y23:AK23 B26:AK26 B27:AK27"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K45"/>
  <sheetViews>
    <sheetView zoomScale="85" zoomScaleNormal="85" workbookViewId="0"/>
  </sheetViews>
  <sheetFormatPr baseColWidth="10" defaultColWidth="11.42578125" defaultRowHeight="15" x14ac:dyDescent="0.25"/>
  <cols>
    <col min="1" max="1" width="28.85546875" style="2" customWidth="1"/>
    <col min="2" max="18" width="18.7109375" style="2" customWidth="1"/>
    <col min="19" max="19" width="20.140625" style="2" customWidth="1"/>
    <col min="20" max="20" width="18.7109375" style="2" customWidth="1"/>
    <col min="21" max="21" width="20.7109375" style="2" customWidth="1"/>
    <col min="22" max="37" width="18.7109375" style="2" customWidth="1"/>
    <col min="38" max="16384" width="11.42578125" style="2"/>
  </cols>
  <sheetData>
    <row r="1" spans="1:37" x14ac:dyDescent="0.25">
      <c r="A1" s="46" t="s">
        <v>0</v>
      </c>
      <c r="B1" s="15"/>
    </row>
    <row r="2" spans="1:37" x14ac:dyDescent="0.25">
      <c r="A2" s="46" t="s">
        <v>1</v>
      </c>
      <c r="B2" s="15"/>
    </row>
    <row r="3" spans="1:37" x14ac:dyDescent="0.25">
      <c r="A3" s="46" t="s">
        <v>2</v>
      </c>
      <c r="B3" s="15"/>
    </row>
    <row r="4" spans="1:37" x14ac:dyDescent="0.25">
      <c r="A4" s="46" t="s">
        <v>3</v>
      </c>
      <c r="B4" s="47" t="s">
        <v>4</v>
      </c>
    </row>
    <row r="5" spans="1:37" x14ac:dyDescent="0.25">
      <c r="A5" s="46" t="s">
        <v>5</v>
      </c>
      <c r="B5" s="15" t="str">
        <f>+Indice!A7</f>
        <v>3.2.1.2</v>
      </c>
    </row>
    <row r="6" spans="1:37" x14ac:dyDescent="0.25">
      <c r="A6" s="46" t="s">
        <v>6</v>
      </c>
      <c r="B6" s="47" t="str">
        <f>+Indice!B7</f>
        <v>Variacion anual de pasajeros pagos en servicios de ferrocarriles interurbanos por ramal. En porcentaje.</v>
      </c>
    </row>
    <row r="7" spans="1:37" x14ac:dyDescent="0.25">
      <c r="A7" s="46" t="s">
        <v>7</v>
      </c>
      <c r="B7" s="47" t="str">
        <f>+'3.2.1.1'!B7</f>
        <v>CNRT. Información complementaria Wikipedia + SatéliteFerroviario.com.ar</v>
      </c>
    </row>
    <row r="8" spans="1:37" x14ac:dyDescent="0.25">
      <c r="A8" s="46" t="s">
        <v>8</v>
      </c>
      <c r="B8" s="353" t="str">
        <f>+'3.2.1.1'!B8</f>
        <v>agosto 2019</v>
      </c>
    </row>
    <row r="9" spans="1:37" x14ac:dyDescent="0.25">
      <c r="A9" s="46" t="s">
        <v>9</v>
      </c>
      <c r="B9" s="353" t="str">
        <f>+'3.2.1.1'!B9</f>
        <v>septiembre 2019</v>
      </c>
    </row>
    <row r="11" spans="1:37" ht="15.75" thickBot="1" x14ac:dyDescent="0.3"/>
    <row r="12" spans="1:37" ht="18" x14ac:dyDescent="0.25">
      <c r="A12" s="426" t="s">
        <v>10</v>
      </c>
      <c r="B12" s="429" t="s">
        <v>26</v>
      </c>
      <c r="C12" s="429"/>
      <c r="D12" s="429"/>
      <c r="E12" s="429"/>
      <c r="F12" s="430"/>
      <c r="G12" s="419" t="s">
        <v>25</v>
      </c>
      <c r="H12" s="419"/>
      <c r="I12" s="420"/>
      <c r="J12" s="419" t="s">
        <v>29</v>
      </c>
      <c r="K12" s="419"/>
      <c r="L12" s="419"/>
      <c r="M12" s="419"/>
      <c r="N12" s="420"/>
      <c r="O12" s="424" t="s">
        <v>30</v>
      </c>
      <c r="P12" s="424"/>
      <c r="Q12" s="425"/>
      <c r="R12" s="424" t="s">
        <v>27</v>
      </c>
      <c r="S12" s="424"/>
      <c r="T12" s="424"/>
      <c r="U12" s="424"/>
      <c r="V12" s="424"/>
      <c r="W12" s="425"/>
      <c r="X12" s="419" t="s">
        <v>28</v>
      </c>
      <c r="Y12" s="419"/>
      <c r="Z12" s="419"/>
      <c r="AA12" s="419"/>
      <c r="AB12" s="419"/>
      <c r="AC12" s="419"/>
      <c r="AD12" s="419"/>
      <c r="AE12" s="419"/>
      <c r="AF12" s="419"/>
      <c r="AG12" s="419"/>
      <c r="AH12" s="419"/>
      <c r="AI12" s="419"/>
      <c r="AJ12" s="420"/>
      <c r="AK12" s="421" t="s">
        <v>86</v>
      </c>
    </row>
    <row r="13" spans="1:37" x14ac:dyDescent="0.25">
      <c r="A13" s="427"/>
      <c r="B13" s="423" t="s">
        <v>31</v>
      </c>
      <c r="C13" s="406"/>
      <c r="D13" s="406"/>
      <c r="E13" s="406"/>
      <c r="F13" s="407"/>
      <c r="G13" s="408" t="s">
        <v>43</v>
      </c>
      <c r="H13" s="408"/>
      <c r="I13" s="409"/>
      <c r="J13" s="408" t="s">
        <v>53</v>
      </c>
      <c r="K13" s="408"/>
      <c r="L13" s="408"/>
      <c r="M13" s="408"/>
      <c r="N13" s="409"/>
      <c r="O13" s="408" t="s">
        <v>53</v>
      </c>
      <c r="P13" s="408"/>
      <c r="Q13" s="409"/>
      <c r="R13" s="408" t="s">
        <v>53</v>
      </c>
      <c r="S13" s="408"/>
      <c r="T13" s="408"/>
      <c r="U13" s="408"/>
      <c r="V13" s="408"/>
      <c r="W13" s="409"/>
      <c r="X13" s="408" t="s">
        <v>53</v>
      </c>
      <c r="Y13" s="408"/>
      <c r="Z13" s="408"/>
      <c r="AA13" s="408"/>
      <c r="AB13" s="408"/>
      <c r="AC13" s="408"/>
      <c r="AD13" s="408"/>
      <c r="AE13" s="408"/>
      <c r="AF13" s="408"/>
      <c r="AG13" s="408"/>
      <c r="AH13" s="408"/>
      <c r="AI13" s="408"/>
      <c r="AJ13" s="409"/>
      <c r="AK13" s="422"/>
    </row>
    <row r="14" spans="1:37" ht="81" customHeight="1" thickBot="1" x14ac:dyDescent="0.3">
      <c r="A14" s="428"/>
      <c r="B14" s="80" t="s">
        <v>32</v>
      </c>
      <c r="C14" s="77" t="s">
        <v>33</v>
      </c>
      <c r="D14" s="77" t="s">
        <v>35</v>
      </c>
      <c r="E14" s="77" t="s">
        <v>36</v>
      </c>
      <c r="F14" s="78" t="s">
        <v>34</v>
      </c>
      <c r="G14" s="80" t="s">
        <v>44</v>
      </c>
      <c r="H14" s="77" t="s">
        <v>46</v>
      </c>
      <c r="I14" s="78" t="s">
        <v>45</v>
      </c>
      <c r="J14" s="80" t="s">
        <v>48</v>
      </c>
      <c r="K14" s="77" t="s">
        <v>49</v>
      </c>
      <c r="L14" s="77" t="s">
        <v>50</v>
      </c>
      <c r="M14" s="77" t="s">
        <v>51</v>
      </c>
      <c r="N14" s="78" t="s">
        <v>52</v>
      </c>
      <c r="O14" s="71" t="s">
        <v>111</v>
      </c>
      <c r="P14" s="226" t="s">
        <v>122</v>
      </c>
      <c r="Q14" s="78" t="s">
        <v>56</v>
      </c>
      <c r="R14" s="80" t="s">
        <v>60</v>
      </c>
      <c r="S14" s="77" t="s">
        <v>120</v>
      </c>
      <c r="T14" s="77" t="s">
        <v>58</v>
      </c>
      <c r="U14" s="77" t="s">
        <v>61</v>
      </c>
      <c r="V14" s="77" t="s">
        <v>59</v>
      </c>
      <c r="W14" s="78" t="s">
        <v>64</v>
      </c>
      <c r="X14" s="80" t="s">
        <v>65</v>
      </c>
      <c r="Y14" s="77" t="s">
        <v>66</v>
      </c>
      <c r="Z14" s="77" t="s">
        <v>67</v>
      </c>
      <c r="AA14" s="77" t="s">
        <v>117</v>
      </c>
      <c r="AB14" s="77" t="s">
        <v>68</v>
      </c>
      <c r="AC14" s="72" t="s">
        <v>114</v>
      </c>
      <c r="AD14" s="77" t="s">
        <v>119</v>
      </c>
      <c r="AE14" s="77" t="s">
        <v>70</v>
      </c>
      <c r="AF14" s="77" t="s">
        <v>77</v>
      </c>
      <c r="AG14" s="77" t="s">
        <v>78</v>
      </c>
      <c r="AH14" s="77" t="s">
        <v>71</v>
      </c>
      <c r="AI14" s="81" t="s">
        <v>75</v>
      </c>
      <c r="AJ14" s="78" t="s">
        <v>74</v>
      </c>
      <c r="AK14" s="422"/>
    </row>
    <row r="15" spans="1:37" ht="15.75" thickBot="1" x14ac:dyDescent="0.3">
      <c r="A15" s="90" t="s">
        <v>87</v>
      </c>
      <c r="B15" s="91">
        <f>+'3.2.1.1'!B16/'3.2.1.1'!B15-1</f>
        <v>-3.4396944683996566E-2</v>
      </c>
      <c r="C15" s="92" t="s">
        <v>39</v>
      </c>
      <c r="D15" s="92" t="s">
        <v>39</v>
      </c>
      <c r="E15" s="92" t="s">
        <v>39</v>
      </c>
      <c r="F15" s="93">
        <f>+'3.2.1.1'!F16/'3.2.1.1'!F15-1</f>
        <v>-3.4396944683996566E-2</v>
      </c>
      <c r="G15" s="91">
        <f>+'3.2.1.1'!G16/'3.2.1.1'!G15-1</f>
        <v>5.9787193512395476E-2</v>
      </c>
      <c r="H15" s="92" t="s">
        <v>39</v>
      </c>
      <c r="I15" s="93">
        <f>+'3.2.1.1'!I16/'3.2.1.1'!I15-1</f>
        <v>5.9787193512395476E-2</v>
      </c>
      <c r="J15" s="91">
        <f>+'3.2.1.1'!J16/'3.2.1.1'!J15-1</f>
        <v>0.53340230564587654</v>
      </c>
      <c r="K15" s="92">
        <f>+'3.2.1.1'!K16/'3.2.1.1'!K15-1</f>
        <v>-4.43115994857044E-2</v>
      </c>
      <c r="L15" s="92">
        <f>+'3.2.1.1'!L16/'3.2.1.1'!L15-1</f>
        <v>-2.0472788865159464E-2</v>
      </c>
      <c r="M15" s="92">
        <f>+'3.2.1.1'!M16/'3.2.1.1'!M15-1</f>
        <v>0.2857030913293892</v>
      </c>
      <c r="N15" s="93">
        <f>+'3.2.1.1'!N16/'3.2.1.1'!N15-1</f>
        <v>9.3443487853425822E-2</v>
      </c>
      <c r="O15" s="91" t="s">
        <v>39</v>
      </c>
      <c r="P15" s="241" t="s">
        <v>39</v>
      </c>
      <c r="Q15" s="93" t="s">
        <v>39</v>
      </c>
      <c r="R15" s="91" t="s">
        <v>39</v>
      </c>
      <c r="S15" s="92" t="s">
        <v>39</v>
      </c>
      <c r="T15" s="92" t="s">
        <v>39</v>
      </c>
      <c r="U15" s="92" t="s">
        <v>39</v>
      </c>
      <c r="V15" s="92" t="s">
        <v>39</v>
      </c>
      <c r="W15" s="93" t="s">
        <v>39</v>
      </c>
      <c r="X15" s="91" t="s">
        <v>39</v>
      </c>
      <c r="Y15" s="92" t="s">
        <v>39</v>
      </c>
      <c r="Z15" s="92" t="s">
        <v>39</v>
      </c>
      <c r="AA15" s="92" t="s">
        <v>39</v>
      </c>
      <c r="AB15" s="92" t="s">
        <v>39</v>
      </c>
      <c r="AC15" s="96" t="s">
        <v>39</v>
      </c>
      <c r="AD15" s="92" t="s">
        <v>39</v>
      </c>
      <c r="AE15" s="92" t="s">
        <v>39</v>
      </c>
      <c r="AF15" s="92" t="s">
        <v>39</v>
      </c>
      <c r="AG15" s="92">
        <f>+'3.2.1.1'!AG16/'3.2.1.1'!AG15-1</f>
        <v>0.15635899617184168</v>
      </c>
      <c r="AH15" s="92">
        <f>+'3.2.1.1'!AH16/'3.2.1.1'!AH15-1</f>
        <v>-0.59528469078356117</v>
      </c>
      <c r="AI15" s="92" t="s">
        <v>39</v>
      </c>
      <c r="AJ15" s="204" t="s">
        <v>63</v>
      </c>
      <c r="AK15" s="297" t="s">
        <v>63</v>
      </c>
    </row>
    <row r="16" spans="1:37" ht="15.75" thickBot="1" x14ac:dyDescent="0.3">
      <c r="A16" s="94" t="s">
        <v>88</v>
      </c>
      <c r="B16" s="95">
        <f>+'3.2.1.1'!B17/'3.2.1.1'!B16-1</f>
        <v>-0.24256806756998139</v>
      </c>
      <c r="C16" s="96" t="s">
        <v>39</v>
      </c>
      <c r="D16" s="96" t="s">
        <v>39</v>
      </c>
      <c r="E16" s="96" t="s">
        <v>39</v>
      </c>
      <c r="F16" s="97">
        <f>+'3.2.1.1'!F17/'3.2.1.1'!F16-1</f>
        <v>-0.24256806756998139</v>
      </c>
      <c r="G16" s="95">
        <f>+'3.2.1.1'!G17/'3.2.1.1'!G16-1</f>
        <v>-0.31852146672144621</v>
      </c>
      <c r="H16" s="96" t="s">
        <v>39</v>
      </c>
      <c r="I16" s="97">
        <f>+'3.2.1.1'!I17/'3.2.1.1'!I16-1</f>
        <v>-0.31852146672144621</v>
      </c>
      <c r="J16" s="95">
        <f>+'3.2.1.1'!J17/'3.2.1.1'!J16-1</f>
        <v>-0.32456224899598396</v>
      </c>
      <c r="K16" s="96">
        <f>+'3.2.1.1'!K17/'3.2.1.1'!K16-1</f>
        <v>3.3411927877947223E-2</v>
      </c>
      <c r="L16" s="96">
        <f>+'3.2.1.1'!L17/'3.2.1.1'!L16-1</f>
        <v>0.10069731599127896</v>
      </c>
      <c r="M16" s="96">
        <f>+'3.2.1.1'!M17/'3.2.1.1'!M16-1</f>
        <v>-0.29885722992533903</v>
      </c>
      <c r="N16" s="97">
        <f>+'3.2.1.1'!N17/'3.2.1.1'!N16-1</f>
        <v>-6.1727582765843114E-2</v>
      </c>
      <c r="O16" s="95">
        <f>+'3.2.1.1'!O17/'3.2.1.1'!O16-1</f>
        <v>-0.194237938717434</v>
      </c>
      <c r="P16" s="241" t="s">
        <v>39</v>
      </c>
      <c r="Q16" s="97">
        <f>+'3.2.1.1'!Q17/'3.2.1.1'!Q16-1</f>
        <v>-0.194237938717434</v>
      </c>
      <c r="R16" s="95" t="s">
        <v>39</v>
      </c>
      <c r="S16" s="96" t="s">
        <v>39</v>
      </c>
      <c r="T16" s="96" t="s">
        <v>39</v>
      </c>
      <c r="U16" s="96">
        <f>+'3.2.1.1'!U17/'3.2.1.1'!U16-1</f>
        <v>-0.29886366266287112</v>
      </c>
      <c r="V16" s="96" t="s">
        <v>39</v>
      </c>
      <c r="W16" s="97">
        <f>+'3.2.1.1'!W17/'3.2.1.1'!W16-1</f>
        <v>-0.11512416394732583</v>
      </c>
      <c r="X16" s="95" t="s">
        <v>39</v>
      </c>
      <c r="Y16" s="96">
        <f>+'3.2.1.1'!Y17/'3.2.1.1'!Y16-1</f>
        <v>-0.17961164200027613</v>
      </c>
      <c r="Z16" s="96">
        <f>+'3.2.1.1'!Z17/'3.2.1.1'!Z16-1</f>
        <v>-0.3467006728890818</v>
      </c>
      <c r="AA16" s="96" t="s">
        <v>39</v>
      </c>
      <c r="AB16" s="96">
        <f>+'3.2.1.1'!AB17/'3.2.1.1'!AB16-1</f>
        <v>-0.18226168406673826</v>
      </c>
      <c r="AC16" s="96" t="s">
        <v>39</v>
      </c>
      <c r="AD16" s="96">
        <f>+'3.2.1.1'!AD17/'3.2.1.1'!AD16-1</f>
        <v>-0.2144487472110379</v>
      </c>
      <c r="AE16" s="96" t="s">
        <v>39</v>
      </c>
      <c r="AF16" s="96">
        <f>+'3.2.1.1'!AF17/'3.2.1.1'!AF16-1</f>
        <v>0.30970614425645593</v>
      </c>
      <c r="AG16" s="96">
        <f>+'3.2.1.1'!AG17/'3.2.1.1'!AG16-1</f>
        <v>-0.17266239976458475</v>
      </c>
      <c r="AH16" s="96">
        <f>+'3.2.1.1'!AH17/'3.2.1.1'!AH16-1</f>
        <v>-0.32190515720659951</v>
      </c>
      <c r="AI16" s="96" t="s">
        <v>39</v>
      </c>
      <c r="AJ16" s="97">
        <f>+'3.2.1.1'!AJ17/'3.2.1.1'!AJ16-1</f>
        <v>-0.20317266160383918</v>
      </c>
      <c r="AK16" s="298">
        <f>+'3.2.1.1'!AK17/'3.2.1.1'!AK16-1</f>
        <v>-0.18012087308916469</v>
      </c>
    </row>
    <row r="17" spans="1:37" ht="15.75" thickBot="1" x14ac:dyDescent="0.3">
      <c r="A17" s="94" t="s">
        <v>89</v>
      </c>
      <c r="B17" s="95" t="s">
        <v>39</v>
      </c>
      <c r="C17" s="96" t="s">
        <v>39</v>
      </c>
      <c r="D17" s="96" t="s">
        <v>39</v>
      </c>
      <c r="E17" s="96" t="s">
        <v>39</v>
      </c>
      <c r="F17" s="97">
        <f>+'3.2.1.1'!F18/'3.2.1.1'!F17-1</f>
        <v>-0.92884816224775124</v>
      </c>
      <c r="G17" s="95">
        <f>+'3.2.1.1'!G18/'3.2.1.1'!G17-1</f>
        <v>0.13620264134591831</v>
      </c>
      <c r="H17" s="96" t="s">
        <v>39</v>
      </c>
      <c r="I17" s="97">
        <f>+'3.2.1.1'!I18/'3.2.1.1'!I17-1</f>
        <v>0.13620264134591831</v>
      </c>
      <c r="J17" s="95">
        <f>+'3.2.1.1'!J18/'3.2.1.1'!J17-1</f>
        <v>-0.14776673167483234</v>
      </c>
      <c r="K17" s="96">
        <f>+'3.2.1.1'!K18/'3.2.1.1'!K17-1</f>
        <v>0.10608114455971762</v>
      </c>
      <c r="L17" s="96">
        <f>+'3.2.1.1'!L18/'3.2.1.1'!L17-1</f>
        <v>0.10998693681002014</v>
      </c>
      <c r="M17" s="96">
        <f>+'3.2.1.1'!M18/'3.2.1.1'!M17-1</f>
        <v>0.30667593880389421</v>
      </c>
      <c r="N17" s="97">
        <f>+'3.2.1.1'!N18/'3.2.1.1'!N17-1</f>
        <v>8.426248412457249E-2</v>
      </c>
      <c r="O17" s="95">
        <f>+'3.2.1.1'!O18/'3.2.1.1'!O17-1</f>
        <v>0.11398729672014452</v>
      </c>
      <c r="P17" s="241" t="s">
        <v>39</v>
      </c>
      <c r="Q17" s="97">
        <f>+'3.2.1.1'!Q18/'3.2.1.1'!Q17-1</f>
        <v>0.11398729672014452</v>
      </c>
      <c r="R17" s="95" t="s">
        <v>39</v>
      </c>
      <c r="S17" s="96" t="s">
        <v>39</v>
      </c>
      <c r="T17" s="96" t="s">
        <v>39</v>
      </c>
      <c r="U17" s="96">
        <f>+'3.2.1.1'!U18/'3.2.1.1'!U17-1</f>
        <v>0.1150339655525261</v>
      </c>
      <c r="V17" s="96">
        <f>+'3.2.1.1'!V18/'3.2.1.1'!V17-1</f>
        <v>0.60786981056025802</v>
      </c>
      <c r="W17" s="97">
        <f>+'3.2.1.1'!W18/'3.2.1.1'!W17-1</f>
        <v>0.21736856146003891</v>
      </c>
      <c r="X17" s="95" t="s">
        <v>39</v>
      </c>
      <c r="Y17" s="96">
        <f>+'3.2.1.1'!Y18/'3.2.1.1'!Y17-1</f>
        <v>0.10408548082966695</v>
      </c>
      <c r="Z17" s="96">
        <f>+'3.2.1.1'!Z18/'3.2.1.1'!Z17-1</f>
        <v>0.55179001578204168</v>
      </c>
      <c r="AA17" s="96" t="s">
        <v>39</v>
      </c>
      <c r="AB17" s="96">
        <f>+'3.2.1.1'!AB18/'3.2.1.1'!AB17-1</f>
        <v>0.10130056079226812</v>
      </c>
      <c r="AC17" s="96" t="s">
        <v>39</v>
      </c>
      <c r="AD17" s="96">
        <f>+'3.2.1.1'!AD18/'3.2.1.1'!AD17-1</f>
        <v>-5.08308576278933E-2</v>
      </c>
      <c r="AE17" s="96" t="s">
        <v>39</v>
      </c>
      <c r="AF17" s="96">
        <f>+'3.2.1.1'!AF18/'3.2.1.1'!AF17-1</f>
        <v>1.1014413924394839E-2</v>
      </c>
      <c r="AG17" s="96">
        <f>+'3.2.1.1'!AG18/'3.2.1.1'!AG17-1</f>
        <v>-0.11737506669037878</v>
      </c>
      <c r="AH17" s="96">
        <f>+'3.2.1.1'!AH18/'3.2.1.1'!AH17-1</f>
        <v>0.48178980228928192</v>
      </c>
      <c r="AI17" s="96" t="s">
        <v>39</v>
      </c>
      <c r="AJ17" s="97">
        <f>+'3.2.1.1'!AJ18/'3.2.1.1'!AJ17-1</f>
        <v>0.11686954189919674</v>
      </c>
      <c r="AK17" s="298">
        <f>+'3.2.1.1'!AK18/'3.2.1.1'!AK17-1</f>
        <v>0.10364202784397625</v>
      </c>
    </row>
    <row r="18" spans="1:37" ht="15.75" thickBot="1" x14ac:dyDescent="0.3">
      <c r="A18" s="94" t="s">
        <v>90</v>
      </c>
      <c r="B18" s="95" t="s">
        <v>39</v>
      </c>
      <c r="C18" s="96">
        <f>+'3.2.1.1'!C19/'3.2.1.1'!C18-1</f>
        <v>1.796875</v>
      </c>
      <c r="D18" s="96" t="s">
        <v>39</v>
      </c>
      <c r="E18" s="96" t="s">
        <v>39</v>
      </c>
      <c r="F18" s="97">
        <f>+'3.2.1.1'!F19/'3.2.1.1'!F18-1</f>
        <v>7.0392992424242422</v>
      </c>
      <c r="G18" s="95">
        <f>+'3.2.1.1'!G19/'3.2.1.1'!G18-1</f>
        <v>-0.26866030493214055</v>
      </c>
      <c r="H18" s="96" t="s">
        <v>39</v>
      </c>
      <c r="I18" s="97">
        <f>+'3.2.1.1'!I19/'3.2.1.1'!I18-1</f>
        <v>0.11286137111684091</v>
      </c>
      <c r="J18" s="95">
        <f>+'3.2.1.1'!J19/'3.2.1.1'!J18-1</f>
        <v>0.18028074679764461</v>
      </c>
      <c r="K18" s="96">
        <f>+'3.2.1.1'!K19/'3.2.1.1'!K18-1</f>
        <v>-4.7007146930702626E-2</v>
      </c>
      <c r="L18" s="96">
        <f>+'3.2.1.1'!L19/'3.2.1.1'!L18-1</f>
        <v>2.8298911580323827E-2</v>
      </c>
      <c r="M18" s="96">
        <f>+'3.2.1.1'!M19/'3.2.1.1'!M18-1</f>
        <v>6.4362692921766884E-2</v>
      </c>
      <c r="N18" s="97">
        <f>+'3.2.1.1'!N19/'3.2.1.1'!N18-1</f>
        <v>2.9463018522178031E-2</v>
      </c>
      <c r="O18" s="95">
        <f>+'3.2.1.1'!O19/'3.2.1.1'!O18-1</f>
        <v>-0.27137222133474237</v>
      </c>
      <c r="P18" s="241" t="s">
        <v>39</v>
      </c>
      <c r="Q18" s="97">
        <f>+'3.2.1.1'!Q19/'3.2.1.1'!Q18-1</f>
        <v>-0.27137222133474237</v>
      </c>
      <c r="R18" s="95" t="s">
        <v>39</v>
      </c>
      <c r="S18" s="96" t="s">
        <v>39</v>
      </c>
      <c r="T18" s="96" t="s">
        <v>39</v>
      </c>
      <c r="U18" s="96">
        <f>+'3.2.1.1'!U19/'3.2.1.1'!U18-1</f>
        <v>0.15832257758937129</v>
      </c>
      <c r="V18" s="96">
        <f>+'3.2.1.1'!V19/'3.2.1.1'!V18-1</f>
        <v>-0.18834017485037446</v>
      </c>
      <c r="W18" s="97">
        <f>+'3.2.1.1'!W19/'3.2.1.1'!W18-1</f>
        <v>9.0629404283111725E-2</v>
      </c>
      <c r="X18" s="95" t="s">
        <v>39</v>
      </c>
      <c r="Y18" s="96">
        <f>+'3.2.1.1'!Y19/'3.2.1.1'!Y18-1</f>
        <v>-0.24603770380762524</v>
      </c>
      <c r="Z18" s="96">
        <f>+'3.2.1.1'!Z19/'3.2.1.1'!Z18-1</f>
        <v>-0.48110480676587086</v>
      </c>
      <c r="AA18" s="96" t="s">
        <v>39</v>
      </c>
      <c r="AB18" s="96">
        <f>+'3.2.1.1'!AB19/'3.2.1.1'!AB18-1</f>
        <v>0.10639761646803891</v>
      </c>
      <c r="AC18" s="96" t="s">
        <v>39</v>
      </c>
      <c r="AD18" s="96">
        <f>+'3.2.1.1'!AD19/'3.2.1.1'!AD18-1</f>
        <v>-0.20207057852376697</v>
      </c>
      <c r="AE18" s="96" t="s">
        <v>39</v>
      </c>
      <c r="AF18" s="96">
        <f>+'3.2.1.1'!AF19/'3.2.1.1'!AF18-1</f>
        <v>0.2088769334229994</v>
      </c>
      <c r="AG18" s="96">
        <f>+'3.2.1.1'!AG19/'3.2.1.1'!AG18-1</f>
        <v>0.19413661092081402</v>
      </c>
      <c r="AH18" s="96">
        <f>+'3.2.1.1'!AH19/'3.2.1.1'!AH18-1</f>
        <v>-0.18741738268341046</v>
      </c>
      <c r="AI18" s="96" t="s">
        <v>39</v>
      </c>
      <c r="AJ18" s="97">
        <f>+'3.2.1.1'!AJ19/'3.2.1.1'!AJ18-1</f>
        <v>-0.1438290887263729</v>
      </c>
      <c r="AK18" s="298">
        <f>+'3.2.1.1'!AK19/'3.2.1.1'!AK18-1</f>
        <v>-5.3362725361920882E-2</v>
      </c>
    </row>
    <row r="19" spans="1:37" ht="15.75" thickBot="1" x14ac:dyDescent="0.3">
      <c r="A19" s="94" t="s">
        <v>91</v>
      </c>
      <c r="B19" s="95">
        <f>+'3.2.1.1'!B20/'3.2.1.1'!B19-1</f>
        <v>0.1204395604395605</v>
      </c>
      <c r="C19" s="96">
        <f>+'3.2.1.1'!C20/'3.2.1.1'!C19-1</f>
        <v>0.6720839681733537</v>
      </c>
      <c r="D19" s="96">
        <f>+'3.2.1.1'!D20/'3.2.1.1'!D19-1</f>
        <v>14.281481481481482</v>
      </c>
      <c r="E19" s="96">
        <f>+'3.2.1.1'!E20/'3.2.1.1'!E19-1</f>
        <v>0.67772814294830885</v>
      </c>
      <c r="F19" s="97">
        <f>+'3.2.1.1'!F20/'3.2.1.1'!F19-1</f>
        <v>0.70157253077330828</v>
      </c>
      <c r="G19" s="95">
        <f>+'3.2.1.1'!G20/'3.2.1.1'!G19-1</f>
        <v>0.21473268943000945</v>
      </c>
      <c r="H19" s="96">
        <f>+'3.2.1.1'!H20/'3.2.1.1'!H19-1</f>
        <v>-3.5507844756399676E-2</v>
      </c>
      <c r="I19" s="97">
        <f>+'3.2.1.1'!I20/'3.2.1.1'!I19-1</f>
        <v>0.12894285927139992</v>
      </c>
      <c r="J19" s="95">
        <f>+'3.2.1.1'!J20/'3.2.1.1'!J19-1</f>
        <v>-0.15217648310595133</v>
      </c>
      <c r="K19" s="96">
        <f>+'3.2.1.1'!K20/'3.2.1.1'!K19-1</f>
        <v>-7.934911317943949E-2</v>
      </c>
      <c r="L19" s="96">
        <f>+'3.2.1.1'!L20/'3.2.1.1'!L19-1</f>
        <v>6.4966637742736699E-2</v>
      </c>
      <c r="M19" s="96">
        <f>+'3.2.1.1'!M20/'3.2.1.1'!M19-1</f>
        <v>-0.17609925310165941</v>
      </c>
      <c r="N19" s="97">
        <f>+'3.2.1.1'!N20/'3.2.1.1'!N19-1</f>
        <v>-3.3568923093031833E-2</v>
      </c>
      <c r="O19" s="95">
        <f>+'3.2.1.1'!O20/'3.2.1.1'!O19-1</f>
        <v>0.22548275571296061</v>
      </c>
      <c r="P19" s="241" t="s">
        <v>39</v>
      </c>
      <c r="Q19" s="97">
        <f>+'3.2.1.1'!Q20/'3.2.1.1'!Q19-1</f>
        <v>0.22548275571296061</v>
      </c>
      <c r="R19" s="95">
        <f>+'3.2.1.1'!R20/'3.2.1.1'!R19-1</f>
        <v>0.94711236660389209</v>
      </c>
      <c r="S19" s="96" t="s">
        <v>39</v>
      </c>
      <c r="T19" s="96" t="s">
        <v>39</v>
      </c>
      <c r="U19" s="96">
        <f>+'3.2.1.1'!U20/'3.2.1.1'!U19-1</f>
        <v>-0.24761938837576603</v>
      </c>
      <c r="V19" s="96">
        <f>+'3.2.1.1'!V20/'3.2.1.1'!V19-1</f>
        <v>-0.39536724254415601</v>
      </c>
      <c r="W19" s="97">
        <f>+'3.2.1.1'!W20/'3.2.1.1'!W19-1</f>
        <v>-0.24778189267985185</v>
      </c>
      <c r="X19" s="95">
        <f>+'3.2.1.1'!X20/'3.2.1.1'!X19-1</f>
        <v>3.2465753424657535</v>
      </c>
      <c r="Y19" s="96">
        <f>+'3.2.1.1'!Y20/'3.2.1.1'!Y19-1</f>
        <v>-0.281729506707175</v>
      </c>
      <c r="Z19" s="96" t="s">
        <v>39</v>
      </c>
      <c r="AA19" s="96" t="s">
        <v>39</v>
      </c>
      <c r="AB19" s="96">
        <f>+'3.2.1.1'!AB20/'3.2.1.1'!AB19-1</f>
        <v>-5.6717309453048093E-2</v>
      </c>
      <c r="AC19" s="96" t="s">
        <v>39</v>
      </c>
      <c r="AD19" s="96">
        <f>+'3.2.1.1'!AD20/'3.2.1.1'!AD19-1</f>
        <v>-0.48657269709901285</v>
      </c>
      <c r="AE19" s="96" t="s">
        <v>39</v>
      </c>
      <c r="AF19" s="96">
        <f>+'3.2.1.1'!AF20/'3.2.1.1'!AF19-1</f>
        <v>0.11582109479305736</v>
      </c>
      <c r="AG19" s="96">
        <f>+'3.2.1.1'!AG20/'3.2.1.1'!AG19-1</f>
        <v>0.11246098034252938</v>
      </c>
      <c r="AH19" s="96">
        <f>+'3.2.1.1'!AH20/'3.2.1.1'!AH19-1</f>
        <v>-0.47191296832901231</v>
      </c>
      <c r="AI19" s="96" t="s">
        <v>39</v>
      </c>
      <c r="AJ19" s="97">
        <f>+'3.2.1.1'!AJ20/'3.2.1.1'!AJ19-1</f>
        <v>-0.17146932830460793</v>
      </c>
      <c r="AK19" s="298">
        <f>+'3.2.1.1'!AK20/'3.2.1.1'!AK19-1</f>
        <v>-0.10330213959994672</v>
      </c>
    </row>
    <row r="20" spans="1:37" ht="15.75" thickBot="1" x14ac:dyDescent="0.3">
      <c r="A20" s="94" t="s">
        <v>92</v>
      </c>
      <c r="B20" s="95">
        <f>+'3.2.1.1'!B21/'3.2.1.1'!B20-1</f>
        <v>0.14603766182816802</v>
      </c>
      <c r="C20" s="96">
        <f>+'3.2.1.1'!C21/'3.2.1.1'!C20-1</f>
        <v>0.36225574567176277</v>
      </c>
      <c r="D20" s="96" t="s">
        <v>39</v>
      </c>
      <c r="E20" s="96" t="s">
        <v>39</v>
      </c>
      <c r="F20" s="97">
        <f>+'3.2.1.1'!F21/'3.2.1.1'!F20-1</f>
        <v>-0.12983281990931428</v>
      </c>
      <c r="G20" s="95">
        <f>+'3.2.1.1'!G21/'3.2.1.1'!G20-1</f>
        <v>0.17534576404053981</v>
      </c>
      <c r="H20" s="96">
        <f>+'3.2.1.1'!H21/'3.2.1.1'!H20-1</f>
        <v>0.32110670511896178</v>
      </c>
      <c r="I20" s="97">
        <f>+'3.2.1.1'!I21/'3.2.1.1'!I20-1</f>
        <v>0.21803771991183729</v>
      </c>
      <c r="J20" s="95">
        <f>+'3.2.1.1'!J21/'3.2.1.1'!J20-1</f>
        <v>-0.1352595030259085</v>
      </c>
      <c r="K20" s="96">
        <f>+'3.2.1.1'!K21/'3.2.1.1'!K20-1</f>
        <v>-0.13059593123763946</v>
      </c>
      <c r="L20" s="96">
        <f>+'3.2.1.1'!L21/'3.2.1.1'!L20-1</f>
        <v>-3.9924421749116701E-2</v>
      </c>
      <c r="M20" s="96">
        <f>+'3.2.1.1'!M21/'3.2.1.1'!M20-1</f>
        <v>-0.43711121225914129</v>
      </c>
      <c r="N20" s="97">
        <f>+'3.2.1.1'!N21/'3.2.1.1'!N20-1</f>
        <v>-0.11376432391828006</v>
      </c>
      <c r="O20" s="95">
        <f>+'3.2.1.1'!O21/'3.2.1.1'!O20-1</f>
        <v>-0.13343425307919909</v>
      </c>
      <c r="P20" s="241" t="s">
        <v>39</v>
      </c>
      <c r="Q20" s="97">
        <f>+'3.2.1.1'!Q21/'3.2.1.1'!Q20-1</f>
        <v>-0.13343425307919909</v>
      </c>
      <c r="R20" s="95">
        <f>+'3.2.1.1'!R21/'3.2.1.1'!R20-1</f>
        <v>-0.28774079148867571</v>
      </c>
      <c r="S20" s="96" t="s">
        <v>39</v>
      </c>
      <c r="T20" s="96" t="s">
        <v>39</v>
      </c>
      <c r="U20" s="96">
        <f>+'3.2.1.1'!U21/'3.2.1.1'!U20-1</f>
        <v>-0.34316362994062422</v>
      </c>
      <c r="V20" s="96">
        <f>+'3.2.1.1'!V21/'3.2.1.1'!V20-1</f>
        <v>-0.82326086262490827</v>
      </c>
      <c r="W20" s="97">
        <f>+'3.2.1.1'!W21/'3.2.1.1'!W20-1</f>
        <v>-0.40025559373166852</v>
      </c>
      <c r="X20" s="95" t="s">
        <v>39</v>
      </c>
      <c r="Y20" s="96">
        <f>+'3.2.1.1'!Y21/'3.2.1.1'!Y20-1</f>
        <v>-0.52673102209678979</v>
      </c>
      <c r="Z20" s="96" t="s">
        <v>39</v>
      </c>
      <c r="AA20" s="96" t="s">
        <v>39</v>
      </c>
      <c r="AB20" s="96">
        <f>+'3.2.1.1'!AB21/'3.2.1.1'!AB20-1</f>
        <v>-0.20633561199437345</v>
      </c>
      <c r="AC20" s="96" t="s">
        <v>39</v>
      </c>
      <c r="AD20" s="96" t="s">
        <v>39</v>
      </c>
      <c r="AE20" s="96">
        <f>+'3.2.1.1'!AE21/'3.2.1.1'!AE20-1</f>
        <v>1.8495591146301962</v>
      </c>
      <c r="AF20" s="96">
        <f>+'3.2.1.1'!AF21/'3.2.1.1'!AF20-1</f>
        <v>-0.25655598763585596</v>
      </c>
      <c r="AG20" s="96">
        <f>+'3.2.1.1'!AG21/'3.2.1.1'!AG20-1</f>
        <v>-0.24063400576368876</v>
      </c>
      <c r="AH20" s="96">
        <f>+'3.2.1.1'!AH21/'3.2.1.1'!AH20-1</f>
        <v>2.7435502502887843E-2</v>
      </c>
      <c r="AI20" s="96" t="s">
        <v>39</v>
      </c>
      <c r="AJ20" s="97">
        <f>+'3.2.1.1'!AJ21/'3.2.1.1'!AJ20-1</f>
        <v>-0.41222121486854035</v>
      </c>
      <c r="AK20" s="298">
        <f>+'3.2.1.1'!AK21/'3.2.1.1'!AK20-1</f>
        <v>-0.25156577645742983</v>
      </c>
    </row>
    <row r="21" spans="1:37" ht="16.5" customHeight="1" thickBot="1" x14ac:dyDescent="0.3">
      <c r="A21" s="94" t="s">
        <v>93</v>
      </c>
      <c r="B21" s="95">
        <f>+'3.2.1.1'!B22/'3.2.1.1'!B21-1</f>
        <v>-0.12152332049636283</v>
      </c>
      <c r="C21" s="96">
        <f>+'3.2.1.1'!C22/'3.2.1.1'!C21-1</f>
        <v>0.2969156447417316</v>
      </c>
      <c r="D21" s="96" t="s">
        <v>39</v>
      </c>
      <c r="E21" s="96" t="s">
        <v>39</v>
      </c>
      <c r="F21" s="97">
        <f>+'3.2.1.1'!F22/'3.2.1.1'!F21-1</f>
        <v>0.10242641209228331</v>
      </c>
      <c r="G21" s="95">
        <f>+'3.2.1.1'!G22/'3.2.1.1'!G21-1</f>
        <v>0.10860468624695296</v>
      </c>
      <c r="H21" s="96">
        <f>+'3.2.1.1'!H22/'3.2.1.1'!H21-1</f>
        <v>0.27176137526434263</v>
      </c>
      <c r="I21" s="97">
        <f>+'3.2.1.1'!I22/'3.2.1.1'!I21-1</f>
        <v>0.16043536913733414</v>
      </c>
      <c r="J21" s="95">
        <f>+'3.2.1.1'!J22/'3.2.1.1'!J21-1</f>
        <v>0.32753894281936335</v>
      </c>
      <c r="K21" s="96">
        <f>+'3.2.1.1'!K22/'3.2.1.1'!K21-1</f>
        <v>-0.10694515143802497</v>
      </c>
      <c r="L21" s="96">
        <f>+'3.2.1.1'!L22/'3.2.1.1'!L21-1</f>
        <v>-0.215678384606943</v>
      </c>
      <c r="M21" s="96" t="s">
        <v>39</v>
      </c>
      <c r="N21" s="97">
        <f>+'3.2.1.1'!N22/'3.2.1.1'!N21-1</f>
        <v>-0.16661640776540776</v>
      </c>
      <c r="O21" s="95">
        <f>+'3.2.1.1'!O22/'3.2.1.1'!O21-1</f>
        <v>-0.53691498991567277</v>
      </c>
      <c r="P21" s="241" t="s">
        <v>39</v>
      </c>
      <c r="Q21" s="97">
        <f>+'3.2.1.1'!Q22/'3.2.1.1'!Q21-1</f>
        <v>-0.53691498991567277</v>
      </c>
      <c r="R21" s="95">
        <f>+'3.2.1.1'!R22/'3.2.1.1'!R21-1</f>
        <v>0.51748330881520888</v>
      </c>
      <c r="S21" s="96">
        <f>+'3.2.1.1'!S22/'3.2.1.1'!S21-1</f>
        <v>9.4713043478260861</v>
      </c>
      <c r="T21" s="96"/>
      <c r="U21" s="96">
        <f>+'3.2.1.1'!U22/'3.2.1.1'!U21-1</f>
        <v>-0.27850235300201687</v>
      </c>
      <c r="V21" s="96" t="s">
        <v>39</v>
      </c>
      <c r="W21" s="97">
        <f>+'3.2.1.1'!W22/'3.2.1.1'!W21-1</f>
        <v>6.0615852167534179E-2</v>
      </c>
      <c r="X21" s="95" t="s">
        <v>39</v>
      </c>
      <c r="Y21" s="96">
        <f>+'3.2.1.1'!Y22/'3.2.1.1'!Y21-1</f>
        <v>-0.30968354001490817</v>
      </c>
      <c r="Z21" s="96" t="s">
        <v>39</v>
      </c>
      <c r="AA21" s="96" t="s">
        <v>39</v>
      </c>
      <c r="AB21" s="96">
        <f>+'3.2.1.1'!AB22/'3.2.1.1'!AB21-1</f>
        <v>-1.8102743533566557E-2</v>
      </c>
      <c r="AC21" s="96" t="s">
        <v>39</v>
      </c>
      <c r="AD21" s="96" t="s">
        <v>39</v>
      </c>
      <c r="AE21" s="96">
        <f>+'3.2.1.1'!AE22/'3.2.1.1'!AE21-1</f>
        <v>0.7131670350489423</v>
      </c>
      <c r="AF21" s="96" t="s">
        <v>39</v>
      </c>
      <c r="AG21" s="96" t="s">
        <v>39</v>
      </c>
      <c r="AH21" s="96">
        <f>+'3.2.1.1'!AH22/'3.2.1.1'!AH21-1</f>
        <v>0.478825072613136</v>
      </c>
      <c r="AI21" s="96" t="s">
        <v>39</v>
      </c>
      <c r="AJ21" s="97">
        <f>+'3.2.1.1'!AJ22/'3.2.1.1'!AJ21-1</f>
        <v>-9.4474216142528045E-2</v>
      </c>
      <c r="AK21" s="298">
        <f>+'3.2.1.1'!AK22/'3.2.1.1'!AK21-1</f>
        <v>-6.9605122512744644E-2</v>
      </c>
    </row>
    <row r="22" spans="1:37" ht="16.5" customHeight="1" thickBot="1" x14ac:dyDescent="0.3">
      <c r="A22" s="94" t="s">
        <v>115</v>
      </c>
      <c r="B22" s="95">
        <f>+'3.2.1.1'!B23/'3.2.1.1'!B22-1</f>
        <v>4.1207988309790444E-2</v>
      </c>
      <c r="C22" s="96">
        <f>+'3.2.1.1'!C23/'3.2.1.1'!C22-1</f>
        <v>-5.4842406876790872E-2</v>
      </c>
      <c r="D22" s="96" t="s">
        <v>39</v>
      </c>
      <c r="E22" s="96" t="s">
        <v>39</v>
      </c>
      <c r="F22" s="97">
        <f>+'3.2.1.1'!F23/'3.2.1.1'!F22-1</f>
        <v>-1.9267544650911073E-2</v>
      </c>
      <c r="G22" s="95">
        <f>+'3.2.1.1'!G23/'3.2.1.1'!G22-1</f>
        <v>-3.1929294303865485E-2</v>
      </c>
      <c r="H22" s="96">
        <f>+'3.2.1.1'!H23/'3.2.1.1'!H22-1</f>
        <v>5.8038647731691873E-2</v>
      </c>
      <c r="I22" s="97">
        <f>+'3.2.1.1'!I23/'3.2.1.1'!I22-1</f>
        <v>-6.0693209830431361E-4</v>
      </c>
      <c r="J22" s="95">
        <f>+'3.2.1.1'!J23/'3.2.1.1'!J22-1</f>
        <v>0.1769064451084712</v>
      </c>
      <c r="K22" s="96">
        <f>+'3.2.1.1'!K23/'3.2.1.1'!K22-1</f>
        <v>0.29823123920129668</v>
      </c>
      <c r="L22" s="96">
        <f>+'3.2.1.1'!L23/'3.2.1.1'!L22-1</f>
        <v>-8.0490648757054251E-2</v>
      </c>
      <c r="M22" s="96" t="s">
        <v>39</v>
      </c>
      <c r="N22" s="97">
        <f>+'3.2.1.1'!N23/'3.2.1.1'!N22-1</f>
        <v>0.33698761423702628</v>
      </c>
      <c r="O22" s="95">
        <f>+'3.2.1.1'!O23/'3.2.1.1'!O22-1</f>
        <v>0.54749657064471879</v>
      </c>
      <c r="P22" s="241" t="s">
        <v>39</v>
      </c>
      <c r="Q22" s="97">
        <f>+'3.2.1.1'!Q23/'3.2.1.1'!Q22-1</f>
        <v>1.2252057613168725</v>
      </c>
      <c r="R22" s="95">
        <f>+'3.2.1.1'!R23/'3.2.1.1'!R22-1</f>
        <v>-0.23042505592841167</v>
      </c>
      <c r="S22" s="96">
        <f>+'3.2.1.1'!S23/'3.2.1.1'!S22-1</f>
        <v>0.26509992802967397</v>
      </c>
      <c r="T22" s="96">
        <f>+'3.2.1.1'!T23/'3.2.1.1'!T22-1</f>
        <v>2.9693735498839908</v>
      </c>
      <c r="U22" s="96">
        <f>+'3.2.1.1'!U23/'3.2.1.1'!U22-1</f>
        <v>-0.37326184810344332</v>
      </c>
      <c r="V22" s="96" t="s">
        <v>39</v>
      </c>
      <c r="W22" s="97">
        <f>+'3.2.1.1'!W23/'3.2.1.1'!W22-1</f>
        <v>-4.3030407825507044E-2</v>
      </c>
      <c r="X22" s="95">
        <f>+'3.2.1.1'!X23/'3.2.1.1'!X22-1</f>
        <v>21.898676331547431</v>
      </c>
      <c r="Y22" s="96">
        <f>+'3.2.1.1'!Y23/'3.2.1.1'!Y22-1</f>
        <v>-0.39328992288646747</v>
      </c>
      <c r="Z22" s="96" t="s">
        <v>39</v>
      </c>
      <c r="AA22" s="96" t="s">
        <v>39</v>
      </c>
      <c r="AB22" s="96">
        <f>+'3.2.1.1'!AB23/'3.2.1.1'!AB22-1</f>
        <v>-4.7583207337298594E-2</v>
      </c>
      <c r="AC22" s="96" t="s">
        <v>39</v>
      </c>
      <c r="AD22" s="96">
        <f>+'3.2.1.1'!AD23/'3.2.1.1'!AD22-1</f>
        <v>2.9356032568467803</v>
      </c>
      <c r="AE22" s="96">
        <f>+'3.2.1.1'!AE23/'3.2.1.1'!AE22-1</f>
        <v>0.50552934237688008</v>
      </c>
      <c r="AF22" s="96" t="s">
        <v>39</v>
      </c>
      <c r="AG22" s="96" t="s">
        <v>39</v>
      </c>
      <c r="AH22" s="96">
        <f>+'3.2.1.1'!AH23/'3.2.1.1'!AH22-1</f>
        <v>0.8147432445275129</v>
      </c>
      <c r="AI22" s="96" t="s">
        <v>39</v>
      </c>
      <c r="AJ22" s="97">
        <f>+'3.2.1.1'!AJ23/'3.2.1.1'!AJ22-1</f>
        <v>0.49459787419049217</v>
      </c>
      <c r="AK22" s="298">
        <f>+'3.2.1.1'!AK23/'3.2.1.1'!AK22-1</f>
        <v>0.27749086703261128</v>
      </c>
    </row>
    <row r="23" spans="1:37" ht="16.5" customHeight="1" thickBot="1" x14ac:dyDescent="0.3">
      <c r="A23" s="94" t="s">
        <v>116</v>
      </c>
      <c r="B23" s="95">
        <f>+'3.2.1.1'!B24/'3.2.1.1'!B23-1</f>
        <v>-0.81483907185628746</v>
      </c>
      <c r="C23" s="96">
        <f>+'3.2.1.1'!C24/'3.2.1.1'!C23-1</f>
        <v>-0.94743224398229553</v>
      </c>
      <c r="D23" s="96" t="s">
        <v>39</v>
      </c>
      <c r="E23" s="96" t="s">
        <v>39</v>
      </c>
      <c r="F23" s="97">
        <f>+'3.2.1.1'!F24/'3.2.1.1'!F23-1</f>
        <v>-0.89529450719252424</v>
      </c>
      <c r="G23" s="95">
        <f>+'3.2.1.1'!G24/'3.2.1.1'!G23-1</f>
        <v>-0.25732633930883453</v>
      </c>
      <c r="H23" s="96">
        <f>+'3.2.1.1'!H24/'3.2.1.1'!H23-1</f>
        <v>-6.0368318990101311E-2</v>
      </c>
      <c r="I23" s="97">
        <f>+'3.2.1.1'!I24/'3.2.1.1'!I23-1</f>
        <v>-0.18473152638020762</v>
      </c>
      <c r="J23" s="95">
        <f>+'3.2.1.1'!J24/'3.2.1.1'!J23-1</f>
        <v>0.27540509856538353</v>
      </c>
      <c r="K23" s="96">
        <f>+'3.2.1.1'!K24/'3.2.1.1'!K23-1</f>
        <v>2.9636134130948122E-3</v>
      </c>
      <c r="L23" s="96">
        <f>+'3.2.1.1'!L24/'3.2.1.1'!L23-1</f>
        <v>0.19247078396364237</v>
      </c>
      <c r="M23" s="96">
        <f>+'3.2.1.1'!M24/'3.2.1.1'!M23-1</f>
        <v>0.4655929448253957</v>
      </c>
      <c r="N23" s="97">
        <f>+'3.2.1.1'!N24/'3.2.1.1'!N23-1</f>
        <v>0.21011169384038086</v>
      </c>
      <c r="O23" s="95">
        <f>+'3.2.1.1'!O24/'3.2.1.1'!O23-1</f>
        <v>-0.42322437673130198</v>
      </c>
      <c r="P23" s="95">
        <f>+'3.2.1.1'!P24/'3.2.1.1'!P23-1</f>
        <v>0.22507843335694777</v>
      </c>
      <c r="Q23" s="97">
        <f>+'3.2.1.1'!Q24/'3.2.1.1'!Q23-1</f>
        <v>-0.22577712022439012</v>
      </c>
      <c r="R23" s="95" t="s">
        <v>39</v>
      </c>
      <c r="S23" s="96">
        <f>+'3.2.1.1'!S24/'3.2.1.1'!S23-1</f>
        <v>-0.73938253506334384</v>
      </c>
      <c r="T23" s="96">
        <f>+'3.2.1.1'!T24/'3.2.1.1'!T23-1</f>
        <v>-0.98702361468318911</v>
      </c>
      <c r="U23" s="96" t="s">
        <v>39</v>
      </c>
      <c r="V23" s="96">
        <f>+'3.2.1.1'!V24/'3.2.1.1'!V23-1</f>
        <v>6.2957355538733273E-2</v>
      </c>
      <c r="W23" s="97">
        <f>+'3.2.1.1'!W24/'3.2.1.1'!W23-1</f>
        <v>-0.82407096702029725</v>
      </c>
      <c r="X23" s="95" t="s">
        <v>39</v>
      </c>
      <c r="Y23" s="96">
        <f>+'3.2.1.1'!Y24/'3.2.1.1'!Y23-1</f>
        <v>-0.81477752808988768</v>
      </c>
      <c r="Z23" s="96">
        <f>+'3.2.1.1'!Z24/'3.2.1.1'!Z23-1</f>
        <v>-0.11605723370429255</v>
      </c>
      <c r="AA23" s="96" t="s">
        <v>39</v>
      </c>
      <c r="AB23" s="96">
        <f>+'3.2.1.1'!AB24/'3.2.1.1'!AB23-1</f>
        <v>-0.61490422608099693</v>
      </c>
      <c r="AC23" s="96" t="s">
        <v>39</v>
      </c>
      <c r="AD23" s="96">
        <f>+'3.2.1.1'!AD24/'3.2.1.1'!AD23-1</f>
        <v>-0.3204814745157043</v>
      </c>
      <c r="AE23" s="96">
        <f>+'3.2.1.1'!AE24/'3.2.1.1'!AE23-1</f>
        <v>-0.46792517506488418</v>
      </c>
      <c r="AF23" s="96" t="s">
        <v>39</v>
      </c>
      <c r="AG23" s="96" t="s">
        <v>39</v>
      </c>
      <c r="AH23" s="96">
        <f>+'3.2.1.1'!AH24/'3.2.1.1'!AH23-1</f>
        <v>1.3703173550256631E-2</v>
      </c>
      <c r="AI23" s="96" t="s">
        <v>39</v>
      </c>
      <c r="AJ23" s="97">
        <f>+'3.2.1.1'!AJ24/'3.2.1.1'!AJ23-1</f>
        <v>-0.57532676439749664</v>
      </c>
      <c r="AK23" s="298">
        <f>+'3.2.1.1'!AK24/'3.2.1.1'!AK23-1</f>
        <v>-0.33022348049863715</v>
      </c>
    </row>
    <row r="24" spans="1:37" ht="14.25" customHeight="1" thickBot="1" x14ac:dyDescent="0.3">
      <c r="A24" s="94" t="s">
        <v>118</v>
      </c>
      <c r="B24" s="95" t="s">
        <v>39</v>
      </c>
      <c r="C24" s="96" t="s">
        <v>39</v>
      </c>
      <c r="D24" s="96" t="s">
        <v>39</v>
      </c>
      <c r="E24" s="96" t="s">
        <v>39</v>
      </c>
      <c r="F24" s="97" t="s">
        <v>39</v>
      </c>
      <c r="G24" s="95">
        <f>+'3.2.1.1'!G25/'3.2.1.1'!G24-1</f>
        <v>1.3269311231097314E-2</v>
      </c>
      <c r="H24" s="96">
        <f>+'3.2.1.1'!H25/'3.2.1.1'!H24-1</f>
        <v>3.3195748354375665E-2</v>
      </c>
      <c r="I24" s="97">
        <f>+'3.2.1.1'!I25/'3.2.1.1'!I24-1</f>
        <v>2.1734147766992562E-2</v>
      </c>
      <c r="J24" s="95">
        <f>+'3.2.1.1'!J25/'3.2.1.1'!J24-1</f>
        <v>0.2098014145370386</v>
      </c>
      <c r="K24" s="96">
        <f>+'3.2.1.1'!K25/'3.2.1.1'!K24-1</f>
        <v>-7.7564979480163609E-3</v>
      </c>
      <c r="L24" s="96">
        <f>+'3.2.1.1'!L25/'3.2.1.1'!L24-1</f>
        <v>-4.6788998630353795E-4</v>
      </c>
      <c r="M24" s="96">
        <f>+'3.2.1.1'!M25/'3.2.1.1'!M24-1</f>
        <v>0.16226415094339619</v>
      </c>
      <c r="N24" s="97">
        <f>+'3.2.1.1'!N25/'3.2.1.1'!N24-1</f>
        <v>7.5765543587325679E-2</v>
      </c>
      <c r="O24" s="95" t="s">
        <v>39</v>
      </c>
      <c r="P24" s="95">
        <f>+'3.2.1.1'!P25/'3.2.1.1'!P24-1</f>
        <v>0.13068979760429578</v>
      </c>
      <c r="Q24" s="97">
        <f>+'3.2.1.1'!Q25/'3.2.1.1'!Q24-1</f>
        <v>-0.45510281266795394</v>
      </c>
      <c r="R24" s="95" t="s">
        <v>39</v>
      </c>
      <c r="S24" s="96">
        <f>+'3.2.1.1'!S25/'3.2.1.1'!S24-1</f>
        <v>0.18016959113424558</v>
      </c>
      <c r="T24" s="96" t="s">
        <v>39</v>
      </c>
      <c r="U24" s="96" t="s">
        <v>39</v>
      </c>
      <c r="V24" s="96" t="s">
        <v>39</v>
      </c>
      <c r="W24" s="97">
        <f>+'3.2.1.1'!W25/'3.2.1.1'!W24-1</f>
        <v>-0.31251528341566004</v>
      </c>
      <c r="X24" s="95" t="s">
        <v>39</v>
      </c>
      <c r="Y24" s="96" t="s">
        <v>39</v>
      </c>
      <c r="Z24" s="96" t="s">
        <v>39</v>
      </c>
      <c r="AA24" s="96" t="s">
        <v>39</v>
      </c>
      <c r="AB24" s="96" t="s">
        <v>39</v>
      </c>
      <c r="AC24" s="96" t="s">
        <v>39</v>
      </c>
      <c r="AD24" s="96" t="s">
        <v>39</v>
      </c>
      <c r="AE24" s="96" t="s">
        <v>39</v>
      </c>
      <c r="AF24" s="96" t="s">
        <v>39</v>
      </c>
      <c r="AG24" s="96" t="s">
        <v>39</v>
      </c>
      <c r="AH24" s="96">
        <f>+'3.2.1.1'!AH25/'3.2.1.1'!AH24-1</f>
        <v>-0.52950698283136166</v>
      </c>
      <c r="AI24" s="96" t="s">
        <v>39</v>
      </c>
      <c r="AJ24" s="97">
        <f>+'3.2.1.1'!AJ25/'3.2.1.1'!AJ24-1</f>
        <v>0.31995583431734875</v>
      </c>
      <c r="AK24" s="298">
        <f>+'3.2.1.1'!AK25/'3.2.1.1'!AK24-1</f>
        <v>7.6631493600808787E-2</v>
      </c>
    </row>
    <row r="25" spans="1:37" ht="14.25" customHeight="1" thickBot="1" x14ac:dyDescent="0.3">
      <c r="A25" s="94" t="s">
        <v>129</v>
      </c>
      <c r="B25" s="95" t="s">
        <v>39</v>
      </c>
      <c r="C25" s="96" t="s">
        <v>39</v>
      </c>
      <c r="D25" s="96" t="s">
        <v>39</v>
      </c>
      <c r="E25" s="96" t="s">
        <v>39</v>
      </c>
      <c r="F25" s="97" t="s">
        <v>39</v>
      </c>
      <c r="G25" s="95">
        <f>+'3.2.1.1'!G26/'3.2.1.1'!G25-1</f>
        <v>0.22304697485105285</v>
      </c>
      <c r="H25" s="96">
        <f>+'3.2.1.1'!H26/'3.2.1.1'!H25-1</f>
        <v>-9.9651422379466559E-2</v>
      </c>
      <c r="I25" s="97">
        <f>+'3.2.1.1'!I26/'3.2.1.1'!I25-1</f>
        <v>8.4425526187391631E-2</v>
      </c>
      <c r="J25" s="95">
        <f>+'3.2.1.1'!J26/'3.2.1.1'!J25-1</f>
        <v>4.0668896321069958E-3</v>
      </c>
      <c r="K25" s="96">
        <f>+'3.2.1.1'!K26/'3.2.1.1'!K25-1</f>
        <v>-0.26430728082390087</v>
      </c>
      <c r="L25" s="96">
        <f>+'3.2.1.1'!L26/'3.2.1.1'!L25-1</f>
        <v>-0.18885219670791697</v>
      </c>
      <c r="M25" s="96">
        <f>+'3.2.1.1'!M26/'3.2.1.1'!M25-1</f>
        <v>0.47401500526500517</v>
      </c>
      <c r="N25" s="97">
        <f>+'3.2.1.1'!N26/'3.2.1.1'!N25-1</f>
        <v>6.0655438340193601E-3</v>
      </c>
      <c r="O25" s="95" t="s">
        <v>39</v>
      </c>
      <c r="P25" s="95">
        <f>+'3.2.1.1'!P26/'3.2.1.1'!P25-1</f>
        <v>-0.26751662161174838</v>
      </c>
      <c r="Q25" s="97">
        <f>+'3.2.1.1'!Q26/'3.2.1.1'!Q25-1</f>
        <v>-0.26751662161174838</v>
      </c>
      <c r="R25" s="95" t="s">
        <v>39</v>
      </c>
      <c r="S25" s="96">
        <f>+'3.2.1.1'!S26/'3.2.1.1'!S25-1</f>
        <v>0.78942875435725979</v>
      </c>
      <c r="T25" s="96" t="s">
        <v>39</v>
      </c>
      <c r="U25" s="96" t="s">
        <v>39</v>
      </c>
      <c r="V25" s="96" t="s">
        <v>39</v>
      </c>
      <c r="W25" s="97">
        <f>+'3.2.1.1'!W26/'3.2.1.1'!W25-1</f>
        <v>0.78942875435725979</v>
      </c>
      <c r="X25" s="95">
        <f>+'3.2.1.1'!X26/'3.2.1.1'!X25-1</f>
        <v>1.3741470410628018</v>
      </c>
      <c r="Y25" s="96" t="s">
        <v>39</v>
      </c>
      <c r="Z25" s="96" t="s">
        <v>39</v>
      </c>
      <c r="AA25" s="96" t="s">
        <v>39</v>
      </c>
      <c r="AB25" s="96" t="s">
        <v>39</v>
      </c>
      <c r="AC25" s="96">
        <f>+'3.2.1.1'!AC26/'3.2.1.1'!AC25-1</f>
        <v>0.27815612995637728</v>
      </c>
      <c r="AD25" s="96" t="s">
        <v>39</v>
      </c>
      <c r="AE25" s="96" t="s">
        <v>39</v>
      </c>
      <c r="AF25" s="96" t="s">
        <v>39</v>
      </c>
      <c r="AG25" s="96" t="s">
        <v>39</v>
      </c>
      <c r="AH25" s="96">
        <f>+'3.2.1.1'!AH26/'3.2.1.1'!AH25-1</f>
        <v>3.6051533562696747E-2</v>
      </c>
      <c r="AI25" s="96" t="s">
        <v>39</v>
      </c>
      <c r="AJ25" s="97">
        <f>+'3.2.1.1'!AJ26/'3.2.1.1'!AJ25-1</f>
        <v>0.70781390989818727</v>
      </c>
      <c r="AK25" s="298">
        <f>+'3.2.1.1'!AK26/'3.2.1.1'!AK25-1</f>
        <v>0.24434168839173709</v>
      </c>
    </row>
    <row r="26" spans="1:37" ht="14.25" customHeight="1" x14ac:dyDescent="0.25">
      <c r="A26" s="374"/>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row>
    <row r="27" spans="1:37" ht="14.25" customHeight="1" x14ac:dyDescent="0.25">
      <c r="A27" s="376" t="s">
        <v>121</v>
      </c>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row>
    <row r="28" spans="1:37" ht="14.25" customHeight="1" x14ac:dyDescent="0.25">
      <c r="A28" s="376" t="s">
        <v>123</v>
      </c>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row>
    <row r="29" spans="1:37" ht="14.25" customHeight="1" x14ac:dyDescent="0.25">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row>
    <row r="30" spans="1:37" x14ac:dyDescent="0.25">
      <c r="A30" s="7" t="s">
        <v>24</v>
      </c>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row>
    <row r="31" spans="1:37" x14ac:dyDescent="0.25">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row>
    <row r="32" spans="1:37" x14ac:dyDescent="0.25">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row>
    <row r="33" spans="6:37" x14ac:dyDescent="0.25">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row>
    <row r="34" spans="6:37" x14ac:dyDescent="0.25">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row>
    <row r="35" spans="6:37" x14ac:dyDescent="0.25">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row>
    <row r="36" spans="6:37" x14ac:dyDescent="0.25">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row>
    <row r="37" spans="6:37" x14ac:dyDescent="0.25">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row>
    <row r="38" spans="6:37" x14ac:dyDescent="0.25">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row>
    <row r="39" spans="6:37" x14ac:dyDescent="0.25">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row>
    <row r="40" spans="6:37" x14ac:dyDescent="0.25">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row>
    <row r="41" spans="6:37" x14ac:dyDescent="0.25">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row>
    <row r="42" spans="6:37" x14ac:dyDescent="0.25">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row>
    <row r="43" spans="6:37" x14ac:dyDescent="0.25">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row>
    <row r="44" spans="6:37" x14ac:dyDescent="0.25">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row>
    <row r="45" spans="6:37" x14ac:dyDescent="0.25">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row>
  </sheetData>
  <mergeCells count="14">
    <mergeCell ref="A12:A14"/>
    <mergeCell ref="B12:F12"/>
    <mergeCell ref="G12:I12"/>
    <mergeCell ref="J12:N12"/>
    <mergeCell ref="O12:Q12"/>
    <mergeCell ref="X12:AJ12"/>
    <mergeCell ref="AK12:AK14"/>
    <mergeCell ref="B13:F13"/>
    <mergeCell ref="G13:I13"/>
    <mergeCell ref="J13:N13"/>
    <mergeCell ref="O13:Q13"/>
    <mergeCell ref="R13:W13"/>
    <mergeCell ref="X13:AJ13"/>
    <mergeCell ref="R12:W12"/>
  </mergeCells>
  <hyperlinks>
    <hyperlink ref="A30" location="Indice!A1" display="Volver al índice"/>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N178"/>
  <sheetViews>
    <sheetView zoomScale="85" zoomScaleNormal="85" workbookViewId="0"/>
  </sheetViews>
  <sheetFormatPr baseColWidth="10" defaultColWidth="9.140625" defaultRowHeight="15" x14ac:dyDescent="0.25"/>
  <cols>
    <col min="1" max="1" width="28.85546875" style="2" customWidth="1"/>
    <col min="2" max="2" width="24.5703125" style="2" customWidth="1"/>
    <col min="3" max="7" width="25.7109375" style="8" customWidth="1"/>
    <col min="8" max="10" width="25.7109375" style="2" customWidth="1"/>
    <col min="11" max="14" width="24" style="2" customWidth="1"/>
    <col min="15" max="15" width="20.140625" style="2" customWidth="1"/>
    <col min="16" max="17" width="36.140625" style="2" customWidth="1"/>
    <col min="18" max="18" width="20.140625" style="2" customWidth="1"/>
    <col min="19" max="19" width="20.7109375" style="2" customWidth="1"/>
    <col min="20" max="20" width="26.5703125" style="2" customWidth="1"/>
    <col min="21" max="21" width="20.42578125" style="2" customWidth="1"/>
    <col min="22" max="22" width="29.140625" style="2" bestFit="1" customWidth="1"/>
    <col min="23" max="23" width="20.140625" style="2" customWidth="1"/>
    <col min="24" max="24" width="23.7109375" style="2" bestFit="1" customWidth="1"/>
    <col min="25" max="31" width="23.7109375" style="2" customWidth="1"/>
    <col min="32" max="32" width="23.5703125" style="2" customWidth="1"/>
    <col min="33" max="33" width="30.5703125" style="2" customWidth="1"/>
    <col min="34" max="34" width="30.5703125" style="2" bestFit="1" customWidth="1"/>
    <col min="35" max="37" width="23.7109375" style="2" customWidth="1"/>
    <col min="38" max="38" width="20.140625" style="2" customWidth="1"/>
    <col min="39" max="39" width="18.140625" style="2" customWidth="1"/>
    <col min="40" max="276" width="9.140625" style="2"/>
    <col min="277" max="277" width="11" style="2" customWidth="1"/>
    <col min="278" max="532" width="9.140625" style="2"/>
    <col min="533" max="533" width="11" style="2" customWidth="1"/>
    <col min="534" max="788" width="9.140625" style="2"/>
    <col min="789" max="789" width="11" style="2" customWidth="1"/>
    <col min="790" max="1044" width="9.140625" style="2"/>
    <col min="1045" max="1045" width="11" style="2" customWidth="1"/>
    <col min="1046" max="1300" width="9.140625" style="2"/>
    <col min="1301" max="1301" width="11" style="2" customWidth="1"/>
    <col min="1302" max="1556" width="9.140625" style="2"/>
    <col min="1557" max="1557" width="11" style="2" customWidth="1"/>
    <col min="1558" max="1812" width="9.140625" style="2"/>
    <col min="1813" max="1813" width="11" style="2" customWidth="1"/>
    <col min="1814" max="2068" width="9.140625" style="2"/>
    <col min="2069" max="2069" width="11" style="2" customWidth="1"/>
    <col min="2070" max="2324" width="9.140625" style="2"/>
    <col min="2325" max="2325" width="11" style="2" customWidth="1"/>
    <col min="2326" max="2580" width="9.140625" style="2"/>
    <col min="2581" max="2581" width="11" style="2" customWidth="1"/>
    <col min="2582" max="2836" width="9.140625" style="2"/>
    <col min="2837" max="2837" width="11" style="2" customWidth="1"/>
    <col min="2838" max="3092" width="9.140625" style="2"/>
    <col min="3093" max="3093" width="11" style="2" customWidth="1"/>
    <col min="3094" max="3348" width="9.140625" style="2"/>
    <col min="3349" max="3349" width="11" style="2" customWidth="1"/>
    <col min="3350" max="3604" width="9.140625" style="2"/>
    <col min="3605" max="3605" width="11" style="2" customWidth="1"/>
    <col min="3606" max="3860" width="9.140625" style="2"/>
    <col min="3861" max="3861" width="11" style="2" customWidth="1"/>
    <col min="3862" max="4116" width="9.140625" style="2"/>
    <col min="4117" max="4117" width="11" style="2" customWidth="1"/>
    <col min="4118" max="4372" width="9.140625" style="2"/>
    <col min="4373" max="4373" width="11" style="2" customWidth="1"/>
    <col min="4374" max="4628" width="9.140625" style="2"/>
    <col min="4629" max="4629" width="11" style="2" customWidth="1"/>
    <col min="4630" max="4884" width="9.140625" style="2"/>
    <col min="4885" max="4885" width="11" style="2" customWidth="1"/>
    <col min="4886" max="5140" width="9.140625" style="2"/>
    <col min="5141" max="5141" width="11" style="2" customWidth="1"/>
    <col min="5142" max="5396" width="9.140625" style="2"/>
    <col min="5397" max="5397" width="11" style="2" customWidth="1"/>
    <col min="5398" max="5652" width="9.140625" style="2"/>
    <col min="5653" max="5653" width="11" style="2" customWidth="1"/>
    <col min="5654" max="5908" width="9.140625" style="2"/>
    <col min="5909" max="5909" width="11" style="2" customWidth="1"/>
    <col min="5910" max="6164" width="9.140625" style="2"/>
    <col min="6165" max="6165" width="11" style="2" customWidth="1"/>
    <col min="6166" max="6420" width="9.140625" style="2"/>
    <col min="6421" max="6421" width="11" style="2" customWidth="1"/>
    <col min="6422" max="6676" width="9.140625" style="2"/>
    <col min="6677" max="6677" width="11" style="2" customWidth="1"/>
    <col min="6678" max="6932" width="9.140625" style="2"/>
    <col min="6933" max="6933" width="11" style="2" customWidth="1"/>
    <col min="6934" max="7188" width="9.140625" style="2"/>
    <col min="7189" max="7189" width="11" style="2" customWidth="1"/>
    <col min="7190" max="7444" width="9.140625" style="2"/>
    <col min="7445" max="7445" width="11" style="2" customWidth="1"/>
    <col min="7446" max="7700" width="9.140625" style="2"/>
    <col min="7701" max="7701" width="11" style="2" customWidth="1"/>
    <col min="7702" max="7956" width="9.140625" style="2"/>
    <col min="7957" max="7957" width="11" style="2" customWidth="1"/>
    <col min="7958" max="8212" width="9.140625" style="2"/>
    <col min="8213" max="8213" width="11" style="2" customWidth="1"/>
    <col min="8214" max="8468" width="9.140625" style="2"/>
    <col min="8469" max="8469" width="11" style="2" customWidth="1"/>
    <col min="8470" max="8724" width="9.140625" style="2"/>
    <col min="8725" max="8725" width="11" style="2" customWidth="1"/>
    <col min="8726" max="8980" width="9.140625" style="2"/>
    <col min="8981" max="8981" width="11" style="2" customWidth="1"/>
    <col min="8982" max="9236" width="9.140625" style="2"/>
    <col min="9237" max="9237" width="11" style="2" customWidth="1"/>
    <col min="9238" max="9492" width="9.140625" style="2"/>
    <col min="9493" max="9493" width="11" style="2" customWidth="1"/>
    <col min="9494" max="9748" width="9.140625" style="2"/>
    <col min="9749" max="9749" width="11" style="2" customWidth="1"/>
    <col min="9750" max="10004" width="9.140625" style="2"/>
    <col min="10005" max="10005" width="11" style="2" customWidth="1"/>
    <col min="10006" max="10260" width="9.140625" style="2"/>
    <col min="10261" max="10261" width="11" style="2" customWidth="1"/>
    <col min="10262" max="10516" width="9.140625" style="2"/>
    <col min="10517" max="10517" width="11" style="2" customWidth="1"/>
    <col min="10518" max="10772" width="9.140625" style="2"/>
    <col min="10773" max="10773" width="11" style="2" customWidth="1"/>
    <col min="10774" max="11028" width="9.140625" style="2"/>
    <col min="11029" max="11029" width="11" style="2" customWidth="1"/>
    <col min="11030" max="11284" width="9.140625" style="2"/>
    <col min="11285" max="11285" width="11" style="2" customWidth="1"/>
    <col min="11286" max="11540" width="9.140625" style="2"/>
    <col min="11541" max="11541" width="11" style="2" customWidth="1"/>
    <col min="11542" max="11796" width="9.140625" style="2"/>
    <col min="11797" max="11797" width="11" style="2" customWidth="1"/>
    <col min="11798" max="12052" width="9.140625" style="2"/>
    <col min="12053" max="12053" width="11" style="2" customWidth="1"/>
    <col min="12054" max="12308" width="9.140625" style="2"/>
    <col min="12309" max="12309" width="11" style="2" customWidth="1"/>
    <col min="12310" max="12564" width="9.140625" style="2"/>
    <col min="12565" max="12565" width="11" style="2" customWidth="1"/>
    <col min="12566" max="12820" width="9.140625" style="2"/>
    <col min="12821" max="12821" width="11" style="2" customWidth="1"/>
    <col min="12822" max="13076" width="9.140625" style="2"/>
    <col min="13077" max="13077" width="11" style="2" customWidth="1"/>
    <col min="13078" max="13332" width="9.140625" style="2"/>
    <col min="13333" max="13333" width="11" style="2" customWidth="1"/>
    <col min="13334" max="13588" width="9.140625" style="2"/>
    <col min="13589" max="13589" width="11" style="2" customWidth="1"/>
    <col min="13590" max="13844" width="9.140625" style="2"/>
    <col min="13845" max="13845" width="11" style="2" customWidth="1"/>
    <col min="13846" max="14100" width="9.140625" style="2"/>
    <col min="14101" max="14101" width="11" style="2" customWidth="1"/>
    <col min="14102" max="14356" width="9.140625" style="2"/>
    <col min="14357" max="14357" width="11" style="2" customWidth="1"/>
    <col min="14358" max="14612" width="9.140625" style="2"/>
    <col min="14613" max="14613" width="11" style="2" customWidth="1"/>
    <col min="14614" max="14868" width="9.140625" style="2"/>
    <col min="14869" max="14869" width="11" style="2" customWidth="1"/>
    <col min="14870" max="15124" width="9.140625" style="2"/>
    <col min="15125" max="15125" width="11" style="2" customWidth="1"/>
    <col min="15126" max="15380" width="9.140625" style="2"/>
    <col min="15381" max="15381" width="11" style="2" customWidth="1"/>
    <col min="15382" max="15636" width="9.140625" style="2"/>
    <col min="15637" max="15637" width="11" style="2" customWidth="1"/>
    <col min="15638" max="15892" width="9.140625" style="2"/>
    <col min="15893" max="15893" width="11" style="2" customWidth="1"/>
    <col min="15894" max="16148" width="9.140625" style="2"/>
    <col min="16149" max="16149" width="11" style="2" customWidth="1"/>
    <col min="16150" max="16384" width="9.140625" style="2"/>
  </cols>
  <sheetData>
    <row r="1" spans="1:38" s="15" customFormat="1" x14ac:dyDescent="0.25">
      <c r="A1" s="1" t="s">
        <v>0</v>
      </c>
      <c r="B1" s="22"/>
      <c r="C1" s="44"/>
      <c r="D1" s="44"/>
      <c r="E1" s="44"/>
      <c r="F1" s="44"/>
      <c r="G1" s="44"/>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38" s="15" customFormat="1" x14ac:dyDescent="0.25">
      <c r="A2" s="1" t="s">
        <v>1</v>
      </c>
      <c r="B2" s="22"/>
      <c r="C2" s="44"/>
      <c r="D2" s="44"/>
      <c r="E2" s="44"/>
      <c r="F2" s="44"/>
      <c r="G2" s="4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row>
    <row r="3" spans="1:38" s="15" customFormat="1" x14ac:dyDescent="0.25">
      <c r="A3" s="1" t="s">
        <v>2</v>
      </c>
      <c r="B3" s="22"/>
      <c r="C3" s="44"/>
      <c r="D3" s="44"/>
      <c r="E3" s="44"/>
      <c r="F3" s="44"/>
      <c r="G3" s="44"/>
      <c r="H3" s="22"/>
      <c r="I3" s="22"/>
      <c r="J3" s="22"/>
      <c r="K3" s="22"/>
      <c r="L3" s="22"/>
      <c r="M3" s="22"/>
      <c r="N3" s="22"/>
      <c r="O3" s="22"/>
      <c r="P3" s="22"/>
      <c r="Q3" s="22"/>
      <c r="R3" s="22"/>
      <c r="S3" s="22"/>
      <c r="T3" s="22"/>
      <c r="U3" s="22"/>
      <c r="V3" s="22"/>
      <c r="W3" s="22"/>
      <c r="AL3" s="22"/>
    </row>
    <row r="4" spans="1:38" s="15" customFormat="1" x14ac:dyDescent="0.25">
      <c r="A4" s="46" t="s">
        <v>3</v>
      </c>
      <c r="B4" s="47" t="s">
        <v>4</v>
      </c>
      <c r="C4" s="48"/>
      <c r="D4" s="48"/>
      <c r="E4" s="48"/>
      <c r="F4" s="48"/>
      <c r="G4" s="48"/>
      <c r="H4" s="47"/>
      <c r="I4" s="47"/>
      <c r="J4" s="47"/>
      <c r="K4" s="47"/>
      <c r="L4" s="47"/>
      <c r="M4" s="47"/>
      <c r="N4" s="47"/>
      <c r="O4" s="47"/>
      <c r="P4" s="47"/>
      <c r="Q4" s="47"/>
      <c r="R4" s="47"/>
      <c r="S4" s="47"/>
      <c r="T4" s="47"/>
      <c r="U4" s="47"/>
      <c r="V4" s="47"/>
      <c r="W4" s="47"/>
    </row>
    <row r="5" spans="1:38" s="15" customFormat="1" x14ac:dyDescent="0.25">
      <c r="A5" s="46" t="s">
        <v>5</v>
      </c>
      <c r="B5" s="15" t="str">
        <f>+Indice!A8</f>
        <v>3.2.1.3</v>
      </c>
      <c r="C5" s="43"/>
      <c r="D5" s="43"/>
      <c r="E5" s="43"/>
      <c r="F5" s="43"/>
      <c r="G5" s="43"/>
      <c r="X5" s="23"/>
      <c r="Y5" s="23"/>
      <c r="Z5" s="23"/>
      <c r="AA5" s="23"/>
      <c r="AB5" s="23"/>
      <c r="AC5" s="23"/>
      <c r="AD5" s="23"/>
      <c r="AE5" s="23"/>
      <c r="AF5" s="23"/>
      <c r="AG5" s="23"/>
      <c r="AH5" s="23"/>
    </row>
    <row r="6" spans="1:38" s="15" customFormat="1" x14ac:dyDescent="0.25">
      <c r="A6" s="46" t="s">
        <v>6</v>
      </c>
      <c r="B6" s="47" t="str">
        <f>+Indice!B8</f>
        <v>Pasajeros pagos en servicios de ferrocarriles interurbanos por mes y por ramal. En cantidad de pasajeros.</v>
      </c>
      <c r="C6" s="48"/>
      <c r="D6" s="48"/>
      <c r="E6" s="48"/>
      <c r="F6" s="48"/>
      <c r="G6" s="48"/>
      <c r="H6" s="47"/>
      <c r="I6" s="47"/>
      <c r="J6" s="47"/>
      <c r="K6" s="47"/>
      <c r="L6" s="47"/>
      <c r="M6" s="47"/>
      <c r="N6" s="47"/>
      <c r="O6" s="47"/>
      <c r="P6" s="47"/>
      <c r="Q6" s="47"/>
      <c r="R6" s="47"/>
      <c r="S6" s="47"/>
      <c r="T6" s="47"/>
      <c r="U6" s="47"/>
      <c r="V6" s="47"/>
      <c r="W6" s="47"/>
      <c r="AL6" s="47"/>
    </row>
    <row r="7" spans="1:38" s="15" customFormat="1" x14ac:dyDescent="0.25">
      <c r="A7" s="46" t="s">
        <v>7</v>
      </c>
      <c r="B7" s="47" t="str">
        <f>+'3.2.1.1'!B7</f>
        <v>CNRT. Información complementaria Wikipedia + SatéliteFerroviario.com.ar</v>
      </c>
      <c r="C7" s="48"/>
      <c r="D7" s="48"/>
      <c r="E7" s="48"/>
      <c r="F7" s="48"/>
      <c r="G7" s="48"/>
      <c r="H7" s="47"/>
      <c r="I7" s="47"/>
      <c r="J7" s="47"/>
      <c r="K7" s="47"/>
      <c r="L7" s="47"/>
      <c r="M7" s="47"/>
      <c r="N7" s="47"/>
      <c r="O7" s="47"/>
      <c r="P7" s="47"/>
      <c r="Q7" s="47"/>
      <c r="R7" s="47"/>
      <c r="S7" s="47"/>
      <c r="T7" s="47"/>
      <c r="U7" s="47"/>
      <c r="V7" s="47"/>
      <c r="W7" s="47"/>
      <c r="AL7" s="47"/>
    </row>
    <row r="8" spans="1:38" s="15" customFormat="1" x14ac:dyDescent="0.25">
      <c r="A8" s="46" t="s">
        <v>8</v>
      </c>
      <c r="B8" s="353" t="str">
        <f>+'3.2.1.1'!B8</f>
        <v>agosto 2019</v>
      </c>
      <c r="C8" s="45"/>
      <c r="D8" s="45"/>
      <c r="E8" s="45"/>
      <c r="F8" s="45"/>
      <c r="G8" s="45"/>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row>
    <row r="9" spans="1:38" s="15" customFormat="1" x14ac:dyDescent="0.25">
      <c r="A9" s="1" t="s">
        <v>9</v>
      </c>
      <c r="B9" s="353" t="str">
        <f>+'3.2.1.1'!B9</f>
        <v>septiembre 2019</v>
      </c>
      <c r="C9" s="45"/>
      <c r="D9" s="45"/>
      <c r="E9" s="45"/>
      <c r="F9" s="45"/>
      <c r="G9" s="45"/>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s="15" customFormat="1" ht="15.75" thickBot="1" x14ac:dyDescent="0.3">
      <c r="C10" s="43"/>
      <c r="D10" s="43"/>
      <c r="E10" s="43"/>
      <c r="F10" s="43"/>
      <c r="G10" s="43"/>
    </row>
    <row r="11" spans="1:38" ht="18" x14ac:dyDescent="0.25">
      <c r="A11" s="461" t="s">
        <v>10</v>
      </c>
      <c r="B11" s="464" t="s">
        <v>11</v>
      </c>
      <c r="C11" s="468" t="s">
        <v>26</v>
      </c>
      <c r="D11" s="429"/>
      <c r="E11" s="429"/>
      <c r="F11" s="429"/>
      <c r="G11" s="430"/>
      <c r="H11" s="419" t="s">
        <v>25</v>
      </c>
      <c r="I11" s="419"/>
      <c r="J11" s="420"/>
      <c r="K11" s="454" t="s">
        <v>29</v>
      </c>
      <c r="L11" s="419"/>
      <c r="M11" s="419"/>
      <c r="N11" s="419"/>
      <c r="O11" s="419"/>
      <c r="P11" s="451" t="s">
        <v>30</v>
      </c>
      <c r="Q11" s="424"/>
      <c r="R11" s="425"/>
      <c r="S11" s="424" t="s">
        <v>27</v>
      </c>
      <c r="T11" s="424"/>
      <c r="U11" s="424"/>
      <c r="V11" s="424"/>
      <c r="W11" s="424"/>
      <c r="X11" s="425"/>
      <c r="Y11" s="419" t="s">
        <v>28</v>
      </c>
      <c r="Z11" s="419"/>
      <c r="AA11" s="419"/>
      <c r="AB11" s="419"/>
      <c r="AC11" s="419"/>
      <c r="AD11" s="419"/>
      <c r="AE11" s="419"/>
      <c r="AF11" s="419"/>
      <c r="AG11" s="419"/>
      <c r="AH11" s="419"/>
      <c r="AI11" s="419"/>
      <c r="AJ11" s="419"/>
      <c r="AK11" s="419"/>
      <c r="AL11" s="449" t="s">
        <v>86</v>
      </c>
    </row>
    <row r="12" spans="1:38" x14ac:dyDescent="0.25">
      <c r="A12" s="462"/>
      <c r="B12" s="465"/>
      <c r="C12" s="405" t="s">
        <v>31</v>
      </c>
      <c r="D12" s="406"/>
      <c r="E12" s="406"/>
      <c r="F12" s="406"/>
      <c r="G12" s="407"/>
      <c r="H12" s="408" t="s">
        <v>43</v>
      </c>
      <c r="I12" s="408"/>
      <c r="J12" s="409"/>
      <c r="K12" s="452" t="s">
        <v>53</v>
      </c>
      <c r="L12" s="408"/>
      <c r="M12" s="408"/>
      <c r="N12" s="408"/>
      <c r="O12" s="408"/>
      <c r="P12" s="452" t="s">
        <v>53</v>
      </c>
      <c r="Q12" s="408"/>
      <c r="R12" s="409"/>
      <c r="S12" s="408" t="s">
        <v>53</v>
      </c>
      <c r="T12" s="408"/>
      <c r="U12" s="408"/>
      <c r="V12" s="408"/>
      <c r="W12" s="408"/>
      <c r="X12" s="409"/>
      <c r="Y12" s="408" t="s">
        <v>53</v>
      </c>
      <c r="Z12" s="408"/>
      <c r="AA12" s="408"/>
      <c r="AB12" s="408"/>
      <c r="AC12" s="408"/>
      <c r="AD12" s="408"/>
      <c r="AE12" s="408"/>
      <c r="AF12" s="408"/>
      <c r="AG12" s="408"/>
      <c r="AH12" s="408"/>
      <c r="AI12" s="408"/>
      <c r="AJ12" s="408"/>
      <c r="AK12" s="409"/>
      <c r="AL12" s="450"/>
    </row>
    <row r="13" spans="1:38" ht="63" customHeight="1" thickBot="1" x14ac:dyDescent="0.3">
      <c r="A13" s="463"/>
      <c r="B13" s="466"/>
      <c r="C13" s="71" t="s">
        <v>32</v>
      </c>
      <c r="D13" s="72" t="s">
        <v>95</v>
      </c>
      <c r="E13" s="72" t="s">
        <v>35</v>
      </c>
      <c r="F13" s="72" t="s">
        <v>36</v>
      </c>
      <c r="G13" s="73" t="s">
        <v>34</v>
      </c>
      <c r="H13" s="183" t="s">
        <v>44</v>
      </c>
      <c r="I13" s="160" t="s">
        <v>46</v>
      </c>
      <c r="J13" s="227" t="s">
        <v>45</v>
      </c>
      <c r="K13" s="72" t="s">
        <v>48</v>
      </c>
      <c r="L13" s="72" t="s">
        <v>49</v>
      </c>
      <c r="M13" s="72" t="s">
        <v>50</v>
      </c>
      <c r="N13" s="72" t="s">
        <v>51</v>
      </c>
      <c r="O13" s="75" t="s">
        <v>52</v>
      </c>
      <c r="P13" s="71" t="s">
        <v>111</v>
      </c>
      <c r="Q13" s="226" t="s">
        <v>122</v>
      </c>
      <c r="R13" s="73" t="s">
        <v>56</v>
      </c>
      <c r="S13" s="76" t="s">
        <v>60</v>
      </c>
      <c r="T13" s="77" t="s">
        <v>120</v>
      </c>
      <c r="U13" s="77" t="s">
        <v>58</v>
      </c>
      <c r="V13" s="77" t="s">
        <v>61</v>
      </c>
      <c r="W13" s="77" t="s">
        <v>59</v>
      </c>
      <c r="X13" s="78" t="s">
        <v>64</v>
      </c>
      <c r="Y13" s="74" t="s">
        <v>65</v>
      </c>
      <c r="Z13" s="72" t="s">
        <v>66</v>
      </c>
      <c r="AA13" s="72" t="s">
        <v>67</v>
      </c>
      <c r="AB13" s="72" t="s">
        <v>117</v>
      </c>
      <c r="AC13" s="72" t="s">
        <v>68</v>
      </c>
      <c r="AD13" s="72" t="s">
        <v>114</v>
      </c>
      <c r="AE13" s="77" t="s">
        <v>119</v>
      </c>
      <c r="AF13" s="72" t="s">
        <v>70</v>
      </c>
      <c r="AG13" s="72" t="s">
        <v>77</v>
      </c>
      <c r="AH13" s="72" t="s">
        <v>78</v>
      </c>
      <c r="AI13" s="72" t="s">
        <v>71</v>
      </c>
      <c r="AJ13" s="79" t="s">
        <v>75</v>
      </c>
      <c r="AK13" s="73" t="s">
        <v>74</v>
      </c>
      <c r="AL13" s="450"/>
    </row>
    <row r="14" spans="1:38" ht="16.5" customHeight="1" x14ac:dyDescent="0.25">
      <c r="A14" s="455">
        <v>2007</v>
      </c>
      <c r="B14" s="3" t="s">
        <v>12</v>
      </c>
      <c r="C14" s="32">
        <v>3714</v>
      </c>
      <c r="D14" s="56" t="s">
        <v>39</v>
      </c>
      <c r="E14" s="56" t="s">
        <v>39</v>
      </c>
      <c r="F14" s="56" t="s">
        <v>39</v>
      </c>
      <c r="G14" s="143">
        <f t="shared" ref="G14:G56" si="0">+C14</f>
        <v>3714</v>
      </c>
      <c r="H14" s="453">
        <v>13952</v>
      </c>
      <c r="I14" s="446"/>
      <c r="J14" s="279">
        <f>+H14</f>
        <v>13952</v>
      </c>
      <c r="K14" s="28">
        <v>4122</v>
      </c>
      <c r="L14" s="28">
        <v>8181</v>
      </c>
      <c r="M14" s="28">
        <v>12559</v>
      </c>
      <c r="N14" s="26">
        <v>6129</v>
      </c>
      <c r="O14" s="283">
        <f>+K14+L14+M14+N14</f>
        <v>30991</v>
      </c>
      <c r="P14" s="208" t="s">
        <v>63</v>
      </c>
      <c r="Q14" s="223" t="s">
        <v>39</v>
      </c>
      <c r="R14" s="276" t="str">
        <f t="shared" ref="R14:R46" si="1">+P14</f>
        <v>S/D</v>
      </c>
      <c r="S14" s="62" t="s">
        <v>39</v>
      </c>
      <c r="T14" s="56" t="s">
        <v>39</v>
      </c>
      <c r="U14" s="56" t="s">
        <v>39</v>
      </c>
      <c r="V14" s="63" t="s">
        <v>63</v>
      </c>
      <c r="W14" s="56" t="s">
        <v>39</v>
      </c>
      <c r="X14" s="143" t="s">
        <v>63</v>
      </c>
      <c r="Y14" s="36" t="s">
        <v>39</v>
      </c>
      <c r="Z14" s="50" t="s">
        <v>63</v>
      </c>
      <c r="AA14" s="50" t="s">
        <v>63</v>
      </c>
      <c r="AB14" s="50" t="s">
        <v>39</v>
      </c>
      <c r="AC14" s="50" t="s">
        <v>63</v>
      </c>
      <c r="AD14" s="50" t="s">
        <v>39</v>
      </c>
      <c r="AE14" s="50" t="s">
        <v>63</v>
      </c>
      <c r="AF14" s="50" t="s">
        <v>63</v>
      </c>
      <c r="AG14" s="50" t="s">
        <v>39</v>
      </c>
      <c r="AH14" s="50">
        <v>1094</v>
      </c>
      <c r="AI14" s="50">
        <v>15511</v>
      </c>
      <c r="AJ14" s="50" t="s">
        <v>63</v>
      </c>
      <c r="AK14" s="206" t="s">
        <v>63</v>
      </c>
      <c r="AL14" s="184" t="s">
        <v>63</v>
      </c>
    </row>
    <row r="15" spans="1:38" ht="16.5" customHeight="1" x14ac:dyDescent="0.25">
      <c r="A15" s="456"/>
      <c r="B15" s="4" t="s">
        <v>13</v>
      </c>
      <c r="C15" s="33">
        <v>3260</v>
      </c>
      <c r="D15" s="14" t="s">
        <v>39</v>
      </c>
      <c r="E15" s="14" t="s">
        <v>39</v>
      </c>
      <c r="F15" s="14" t="s">
        <v>39</v>
      </c>
      <c r="G15" s="276">
        <f t="shared" si="0"/>
        <v>3260</v>
      </c>
      <c r="H15" s="431">
        <v>10732</v>
      </c>
      <c r="I15" s="432"/>
      <c r="J15" s="279">
        <f t="shared" ref="J15:J60" si="2">+H15</f>
        <v>10732</v>
      </c>
      <c r="K15" s="29">
        <v>4111</v>
      </c>
      <c r="L15" s="29">
        <v>6592</v>
      </c>
      <c r="M15" s="29">
        <v>10314</v>
      </c>
      <c r="N15" s="25">
        <v>4816</v>
      </c>
      <c r="O15" s="283">
        <f t="shared" ref="O15:O78" si="3">+K15+L15+M15+N15</f>
        <v>25833</v>
      </c>
      <c r="P15" s="166" t="s">
        <v>63</v>
      </c>
      <c r="Q15" s="224" t="s">
        <v>39</v>
      </c>
      <c r="R15" s="276" t="str">
        <f t="shared" si="1"/>
        <v>S/D</v>
      </c>
      <c r="S15" s="11" t="s">
        <v>39</v>
      </c>
      <c r="T15" s="9" t="s">
        <v>39</v>
      </c>
      <c r="U15" s="9" t="s">
        <v>39</v>
      </c>
      <c r="V15" s="24" t="s">
        <v>63</v>
      </c>
      <c r="W15" s="9" t="s">
        <v>39</v>
      </c>
      <c r="X15" s="144" t="s">
        <v>63</v>
      </c>
      <c r="Y15" s="38" t="s">
        <v>39</v>
      </c>
      <c r="Z15" s="30" t="s">
        <v>63</v>
      </c>
      <c r="AA15" s="30" t="s">
        <v>63</v>
      </c>
      <c r="AB15" s="30" t="s">
        <v>39</v>
      </c>
      <c r="AC15" s="30" t="s">
        <v>63</v>
      </c>
      <c r="AD15" s="30" t="s">
        <v>39</v>
      </c>
      <c r="AE15" s="30" t="s">
        <v>63</v>
      </c>
      <c r="AF15" s="30" t="s">
        <v>63</v>
      </c>
      <c r="AG15" s="30" t="s">
        <v>39</v>
      </c>
      <c r="AH15" s="29">
        <v>1129</v>
      </c>
      <c r="AI15" s="29">
        <v>13615</v>
      </c>
      <c r="AJ15" s="30" t="s">
        <v>63</v>
      </c>
      <c r="AK15" s="206" t="s">
        <v>63</v>
      </c>
      <c r="AL15" s="53" t="s">
        <v>63</v>
      </c>
    </row>
    <row r="16" spans="1:38" ht="16.5" customHeight="1" x14ac:dyDescent="0.25">
      <c r="A16" s="456"/>
      <c r="B16" s="4" t="s">
        <v>14</v>
      </c>
      <c r="C16" s="33">
        <v>3418</v>
      </c>
      <c r="D16" s="14" t="s">
        <v>39</v>
      </c>
      <c r="E16" s="14" t="s">
        <v>39</v>
      </c>
      <c r="F16" s="14" t="s">
        <v>39</v>
      </c>
      <c r="G16" s="276">
        <f t="shared" si="0"/>
        <v>3418</v>
      </c>
      <c r="H16" s="431">
        <v>11929</v>
      </c>
      <c r="I16" s="432"/>
      <c r="J16" s="279">
        <f t="shared" si="2"/>
        <v>11929</v>
      </c>
      <c r="K16" s="29">
        <v>3182</v>
      </c>
      <c r="L16" s="29">
        <v>6301</v>
      </c>
      <c r="M16" s="29">
        <v>9730</v>
      </c>
      <c r="N16" s="25">
        <v>2022</v>
      </c>
      <c r="O16" s="283">
        <f t="shared" si="3"/>
        <v>21235</v>
      </c>
      <c r="P16" s="166" t="s">
        <v>63</v>
      </c>
      <c r="Q16" s="224" t="s">
        <v>39</v>
      </c>
      <c r="R16" s="276" t="str">
        <f t="shared" si="1"/>
        <v>S/D</v>
      </c>
      <c r="S16" s="11" t="s">
        <v>39</v>
      </c>
      <c r="T16" s="9" t="s">
        <v>39</v>
      </c>
      <c r="U16" s="9" t="s">
        <v>39</v>
      </c>
      <c r="V16" s="24" t="s">
        <v>63</v>
      </c>
      <c r="W16" s="9" t="s">
        <v>39</v>
      </c>
      <c r="X16" s="144" t="s">
        <v>63</v>
      </c>
      <c r="Y16" s="38" t="s">
        <v>39</v>
      </c>
      <c r="Z16" s="30" t="s">
        <v>63</v>
      </c>
      <c r="AA16" s="30" t="s">
        <v>63</v>
      </c>
      <c r="AB16" s="30" t="s">
        <v>39</v>
      </c>
      <c r="AC16" s="30" t="s">
        <v>63</v>
      </c>
      <c r="AD16" s="30" t="s">
        <v>39</v>
      </c>
      <c r="AE16" s="30" t="s">
        <v>63</v>
      </c>
      <c r="AF16" s="30" t="s">
        <v>63</v>
      </c>
      <c r="AG16" s="30" t="s">
        <v>39</v>
      </c>
      <c r="AH16" s="29">
        <v>975</v>
      </c>
      <c r="AI16" s="29">
        <v>10955</v>
      </c>
      <c r="AJ16" s="30" t="s">
        <v>63</v>
      </c>
      <c r="AK16" s="206" t="s">
        <v>63</v>
      </c>
      <c r="AL16" s="53" t="s">
        <v>63</v>
      </c>
    </row>
    <row r="17" spans="1:38" ht="16.5" customHeight="1" x14ac:dyDescent="0.25">
      <c r="A17" s="456"/>
      <c r="B17" s="4" t="s">
        <v>15</v>
      </c>
      <c r="C17" s="33">
        <v>2890</v>
      </c>
      <c r="D17" s="14" t="s">
        <v>39</v>
      </c>
      <c r="E17" s="14" t="s">
        <v>39</v>
      </c>
      <c r="F17" s="14" t="s">
        <v>39</v>
      </c>
      <c r="G17" s="276">
        <f t="shared" si="0"/>
        <v>2890</v>
      </c>
      <c r="H17" s="431">
        <v>12421</v>
      </c>
      <c r="I17" s="432"/>
      <c r="J17" s="279">
        <f t="shared" si="2"/>
        <v>12421</v>
      </c>
      <c r="K17" s="29">
        <v>2574</v>
      </c>
      <c r="L17" s="29">
        <v>5628</v>
      </c>
      <c r="M17" s="29">
        <v>7980</v>
      </c>
      <c r="N17" s="25">
        <v>825</v>
      </c>
      <c r="O17" s="283">
        <f t="shared" si="3"/>
        <v>17007</v>
      </c>
      <c r="P17" s="166" t="s">
        <v>63</v>
      </c>
      <c r="Q17" s="224" t="s">
        <v>39</v>
      </c>
      <c r="R17" s="276" t="str">
        <f t="shared" si="1"/>
        <v>S/D</v>
      </c>
      <c r="S17" s="11" t="s">
        <v>39</v>
      </c>
      <c r="T17" s="9" t="s">
        <v>39</v>
      </c>
      <c r="U17" s="9" t="s">
        <v>39</v>
      </c>
      <c r="V17" s="24" t="s">
        <v>63</v>
      </c>
      <c r="W17" s="9" t="s">
        <v>39</v>
      </c>
      <c r="X17" s="144" t="s">
        <v>63</v>
      </c>
      <c r="Y17" s="38" t="s">
        <v>39</v>
      </c>
      <c r="Z17" s="30" t="s">
        <v>63</v>
      </c>
      <c r="AA17" s="30" t="s">
        <v>63</v>
      </c>
      <c r="AB17" s="30" t="s">
        <v>39</v>
      </c>
      <c r="AC17" s="30" t="s">
        <v>63</v>
      </c>
      <c r="AD17" s="30" t="s">
        <v>39</v>
      </c>
      <c r="AE17" s="30" t="s">
        <v>63</v>
      </c>
      <c r="AF17" s="30" t="s">
        <v>63</v>
      </c>
      <c r="AG17" s="30" t="s">
        <v>39</v>
      </c>
      <c r="AH17" s="29">
        <v>1271</v>
      </c>
      <c r="AI17" s="29">
        <v>7865</v>
      </c>
      <c r="AJ17" s="30" t="s">
        <v>63</v>
      </c>
      <c r="AK17" s="206" t="s">
        <v>63</v>
      </c>
      <c r="AL17" s="53" t="s">
        <v>63</v>
      </c>
    </row>
    <row r="18" spans="1:38" ht="16.5" customHeight="1" x14ac:dyDescent="0.25">
      <c r="A18" s="456"/>
      <c r="B18" s="4" t="s">
        <v>16</v>
      </c>
      <c r="C18" s="33">
        <v>3214</v>
      </c>
      <c r="D18" s="14" t="s">
        <v>39</v>
      </c>
      <c r="E18" s="14" t="s">
        <v>39</v>
      </c>
      <c r="F18" s="14" t="s">
        <v>39</v>
      </c>
      <c r="G18" s="276">
        <f t="shared" si="0"/>
        <v>3214</v>
      </c>
      <c r="H18" s="431">
        <v>11297</v>
      </c>
      <c r="I18" s="432"/>
      <c r="J18" s="279">
        <f t="shared" si="2"/>
        <v>11297</v>
      </c>
      <c r="K18" s="29">
        <v>2310</v>
      </c>
      <c r="L18" s="29">
        <v>5223</v>
      </c>
      <c r="M18" s="29">
        <v>6816</v>
      </c>
      <c r="N18" s="25">
        <v>932</v>
      </c>
      <c r="O18" s="283">
        <f t="shared" si="3"/>
        <v>15281</v>
      </c>
      <c r="P18" s="166" t="s">
        <v>63</v>
      </c>
      <c r="Q18" s="224" t="s">
        <v>39</v>
      </c>
      <c r="R18" s="276" t="str">
        <f t="shared" si="1"/>
        <v>S/D</v>
      </c>
      <c r="S18" s="11" t="s">
        <v>39</v>
      </c>
      <c r="T18" s="9" t="s">
        <v>39</v>
      </c>
      <c r="U18" s="9" t="s">
        <v>39</v>
      </c>
      <c r="V18" s="24" t="s">
        <v>63</v>
      </c>
      <c r="W18" s="9" t="s">
        <v>39</v>
      </c>
      <c r="X18" s="144" t="s">
        <v>63</v>
      </c>
      <c r="Y18" s="38" t="s">
        <v>39</v>
      </c>
      <c r="Z18" s="30" t="s">
        <v>63</v>
      </c>
      <c r="AA18" s="30" t="s">
        <v>63</v>
      </c>
      <c r="AB18" s="30" t="s">
        <v>39</v>
      </c>
      <c r="AC18" s="30" t="s">
        <v>63</v>
      </c>
      <c r="AD18" s="30" t="s">
        <v>39</v>
      </c>
      <c r="AE18" s="30" t="s">
        <v>63</v>
      </c>
      <c r="AF18" s="30" t="s">
        <v>63</v>
      </c>
      <c r="AG18" s="30" t="s">
        <v>39</v>
      </c>
      <c r="AH18" s="29">
        <v>807</v>
      </c>
      <c r="AI18" s="29">
        <v>8205</v>
      </c>
      <c r="AJ18" s="30" t="s">
        <v>63</v>
      </c>
      <c r="AK18" s="206" t="s">
        <v>63</v>
      </c>
      <c r="AL18" s="53" t="s">
        <v>63</v>
      </c>
    </row>
    <row r="19" spans="1:38" ht="16.5" customHeight="1" x14ac:dyDescent="0.25">
      <c r="A19" s="456"/>
      <c r="B19" s="4" t="s">
        <v>17</v>
      </c>
      <c r="C19" s="33">
        <v>3512</v>
      </c>
      <c r="D19" s="14" t="s">
        <v>39</v>
      </c>
      <c r="E19" s="14" t="s">
        <v>39</v>
      </c>
      <c r="F19" s="14" t="s">
        <v>39</v>
      </c>
      <c r="G19" s="276">
        <f t="shared" si="0"/>
        <v>3512</v>
      </c>
      <c r="H19" s="431">
        <v>11077</v>
      </c>
      <c r="I19" s="432"/>
      <c r="J19" s="279">
        <f t="shared" si="2"/>
        <v>11077</v>
      </c>
      <c r="K19" s="29">
        <v>2787</v>
      </c>
      <c r="L19" s="29">
        <v>4725</v>
      </c>
      <c r="M19" s="29">
        <v>6601</v>
      </c>
      <c r="N19" s="25">
        <v>876</v>
      </c>
      <c r="O19" s="283">
        <f t="shared" si="3"/>
        <v>14989</v>
      </c>
      <c r="P19" s="166" t="s">
        <v>63</v>
      </c>
      <c r="Q19" s="224" t="s">
        <v>39</v>
      </c>
      <c r="R19" s="276" t="str">
        <f t="shared" si="1"/>
        <v>S/D</v>
      </c>
      <c r="S19" s="11" t="s">
        <v>39</v>
      </c>
      <c r="T19" s="9" t="s">
        <v>39</v>
      </c>
      <c r="U19" s="9" t="s">
        <v>39</v>
      </c>
      <c r="V19" s="24" t="s">
        <v>63</v>
      </c>
      <c r="W19" s="9" t="s">
        <v>39</v>
      </c>
      <c r="X19" s="144" t="s">
        <v>63</v>
      </c>
      <c r="Y19" s="38" t="s">
        <v>39</v>
      </c>
      <c r="Z19" s="30" t="s">
        <v>63</v>
      </c>
      <c r="AA19" s="30" t="s">
        <v>63</v>
      </c>
      <c r="AB19" s="30" t="s">
        <v>39</v>
      </c>
      <c r="AC19" s="30" t="s">
        <v>63</v>
      </c>
      <c r="AD19" s="30" t="s">
        <v>39</v>
      </c>
      <c r="AE19" s="30" t="s">
        <v>63</v>
      </c>
      <c r="AF19" s="30" t="s">
        <v>63</v>
      </c>
      <c r="AG19" s="30" t="s">
        <v>39</v>
      </c>
      <c r="AH19" s="29">
        <v>647</v>
      </c>
      <c r="AI19" s="29">
        <v>5584</v>
      </c>
      <c r="AJ19" s="30" t="s">
        <v>63</v>
      </c>
      <c r="AK19" s="206" t="s">
        <v>63</v>
      </c>
      <c r="AL19" s="53" t="s">
        <v>63</v>
      </c>
    </row>
    <row r="20" spans="1:38" ht="16.5" customHeight="1" x14ac:dyDescent="0.25">
      <c r="A20" s="456"/>
      <c r="B20" s="4" t="s">
        <v>18</v>
      </c>
      <c r="C20" s="33">
        <v>3618</v>
      </c>
      <c r="D20" s="14" t="s">
        <v>39</v>
      </c>
      <c r="E20" s="14" t="s">
        <v>39</v>
      </c>
      <c r="F20" s="14" t="s">
        <v>39</v>
      </c>
      <c r="G20" s="276">
        <f t="shared" si="0"/>
        <v>3618</v>
      </c>
      <c r="H20" s="431">
        <v>12363</v>
      </c>
      <c r="I20" s="432"/>
      <c r="J20" s="279">
        <f t="shared" si="2"/>
        <v>12363</v>
      </c>
      <c r="K20" s="29">
        <v>3867</v>
      </c>
      <c r="L20" s="29">
        <v>7196</v>
      </c>
      <c r="M20" s="29">
        <v>10815</v>
      </c>
      <c r="N20" s="25">
        <v>1437</v>
      </c>
      <c r="O20" s="283">
        <f t="shared" si="3"/>
        <v>23315</v>
      </c>
      <c r="P20" s="166" t="s">
        <v>63</v>
      </c>
      <c r="Q20" s="224" t="s">
        <v>39</v>
      </c>
      <c r="R20" s="276" t="str">
        <f t="shared" si="1"/>
        <v>S/D</v>
      </c>
      <c r="S20" s="11" t="s">
        <v>39</v>
      </c>
      <c r="T20" s="9" t="s">
        <v>39</v>
      </c>
      <c r="U20" s="9" t="s">
        <v>39</v>
      </c>
      <c r="V20" s="24" t="s">
        <v>63</v>
      </c>
      <c r="W20" s="9" t="s">
        <v>39</v>
      </c>
      <c r="X20" s="144" t="s">
        <v>63</v>
      </c>
      <c r="Y20" s="38" t="s">
        <v>39</v>
      </c>
      <c r="Z20" s="30" t="s">
        <v>63</v>
      </c>
      <c r="AA20" s="30" t="s">
        <v>63</v>
      </c>
      <c r="AB20" s="30" t="s">
        <v>39</v>
      </c>
      <c r="AC20" s="30" t="s">
        <v>63</v>
      </c>
      <c r="AD20" s="30" t="s">
        <v>39</v>
      </c>
      <c r="AE20" s="30" t="s">
        <v>63</v>
      </c>
      <c r="AF20" s="30" t="s">
        <v>63</v>
      </c>
      <c r="AG20" s="30" t="s">
        <v>39</v>
      </c>
      <c r="AH20" s="29">
        <v>773</v>
      </c>
      <c r="AI20" s="29">
        <v>9235</v>
      </c>
      <c r="AJ20" s="30" t="s">
        <v>63</v>
      </c>
      <c r="AK20" s="206" t="s">
        <v>63</v>
      </c>
      <c r="AL20" s="53" t="s">
        <v>63</v>
      </c>
    </row>
    <row r="21" spans="1:38" ht="16.5" customHeight="1" x14ac:dyDescent="0.25">
      <c r="A21" s="456"/>
      <c r="B21" s="4" t="s">
        <v>19</v>
      </c>
      <c r="C21" s="33">
        <v>2916</v>
      </c>
      <c r="D21" s="14" t="s">
        <v>39</v>
      </c>
      <c r="E21" s="14" t="s">
        <v>39</v>
      </c>
      <c r="F21" s="14" t="s">
        <v>39</v>
      </c>
      <c r="G21" s="276">
        <f t="shared" si="0"/>
        <v>2916</v>
      </c>
      <c r="H21" s="431">
        <v>11473</v>
      </c>
      <c r="I21" s="432"/>
      <c r="J21" s="279">
        <f t="shared" si="2"/>
        <v>11473</v>
      </c>
      <c r="K21" s="30">
        <v>2849</v>
      </c>
      <c r="L21" s="30">
        <v>5920</v>
      </c>
      <c r="M21" s="30">
        <v>9680</v>
      </c>
      <c r="N21" s="24">
        <v>1118</v>
      </c>
      <c r="O21" s="283">
        <f t="shared" si="3"/>
        <v>19567</v>
      </c>
      <c r="P21" s="166" t="s">
        <v>63</v>
      </c>
      <c r="Q21" s="224" t="s">
        <v>39</v>
      </c>
      <c r="R21" s="276" t="str">
        <f t="shared" si="1"/>
        <v>S/D</v>
      </c>
      <c r="S21" s="11" t="s">
        <v>39</v>
      </c>
      <c r="T21" s="9" t="s">
        <v>39</v>
      </c>
      <c r="U21" s="9" t="s">
        <v>39</v>
      </c>
      <c r="V21" s="24" t="s">
        <v>63</v>
      </c>
      <c r="W21" s="9" t="s">
        <v>39</v>
      </c>
      <c r="X21" s="144" t="s">
        <v>63</v>
      </c>
      <c r="Y21" s="38" t="s">
        <v>39</v>
      </c>
      <c r="Z21" s="30" t="s">
        <v>63</v>
      </c>
      <c r="AA21" s="30" t="s">
        <v>63</v>
      </c>
      <c r="AB21" s="30" t="s">
        <v>39</v>
      </c>
      <c r="AC21" s="30" t="s">
        <v>63</v>
      </c>
      <c r="AD21" s="30" t="s">
        <v>39</v>
      </c>
      <c r="AE21" s="30" t="s">
        <v>63</v>
      </c>
      <c r="AF21" s="30" t="s">
        <v>63</v>
      </c>
      <c r="AG21" s="30" t="s">
        <v>39</v>
      </c>
      <c r="AH21" s="30">
        <v>671</v>
      </c>
      <c r="AI21" s="30">
        <v>5573</v>
      </c>
      <c r="AJ21" s="30" t="s">
        <v>63</v>
      </c>
      <c r="AK21" s="206" t="s">
        <v>63</v>
      </c>
      <c r="AL21" s="53" t="s">
        <v>63</v>
      </c>
    </row>
    <row r="22" spans="1:38" ht="16.5" customHeight="1" x14ac:dyDescent="0.25">
      <c r="A22" s="456"/>
      <c r="B22" s="4" t="s">
        <v>20</v>
      </c>
      <c r="C22" s="33">
        <v>3165</v>
      </c>
      <c r="D22" s="14" t="s">
        <v>39</v>
      </c>
      <c r="E22" s="14" t="s">
        <v>39</v>
      </c>
      <c r="F22" s="14" t="s">
        <v>39</v>
      </c>
      <c r="G22" s="276">
        <f t="shared" si="0"/>
        <v>3165</v>
      </c>
      <c r="H22" s="431">
        <v>11951</v>
      </c>
      <c r="I22" s="432"/>
      <c r="J22" s="279">
        <f t="shared" si="2"/>
        <v>11951</v>
      </c>
      <c r="K22" s="29">
        <v>3277</v>
      </c>
      <c r="L22" s="29">
        <v>5196</v>
      </c>
      <c r="M22" s="29">
        <v>7363</v>
      </c>
      <c r="N22" s="25">
        <v>977</v>
      </c>
      <c r="O22" s="283">
        <f t="shared" si="3"/>
        <v>16813</v>
      </c>
      <c r="P22" s="166" t="s">
        <v>63</v>
      </c>
      <c r="Q22" s="224" t="s">
        <v>39</v>
      </c>
      <c r="R22" s="276" t="str">
        <f t="shared" si="1"/>
        <v>S/D</v>
      </c>
      <c r="S22" s="11" t="s">
        <v>39</v>
      </c>
      <c r="T22" s="9" t="s">
        <v>39</v>
      </c>
      <c r="U22" s="9" t="s">
        <v>39</v>
      </c>
      <c r="V22" s="24" t="s">
        <v>63</v>
      </c>
      <c r="W22" s="9" t="s">
        <v>39</v>
      </c>
      <c r="X22" s="144" t="s">
        <v>63</v>
      </c>
      <c r="Y22" s="38" t="s">
        <v>39</v>
      </c>
      <c r="Z22" s="30" t="s">
        <v>63</v>
      </c>
      <c r="AA22" s="30" t="s">
        <v>63</v>
      </c>
      <c r="AB22" s="30" t="s">
        <v>39</v>
      </c>
      <c r="AC22" s="30" t="s">
        <v>63</v>
      </c>
      <c r="AD22" s="30" t="s">
        <v>39</v>
      </c>
      <c r="AE22" s="30" t="s">
        <v>63</v>
      </c>
      <c r="AF22" s="30" t="s">
        <v>63</v>
      </c>
      <c r="AG22" s="30" t="s">
        <v>39</v>
      </c>
      <c r="AH22" s="29">
        <v>935</v>
      </c>
      <c r="AI22" s="29">
        <v>6976</v>
      </c>
      <c r="AJ22" s="30" t="s">
        <v>63</v>
      </c>
      <c r="AK22" s="206" t="s">
        <v>63</v>
      </c>
      <c r="AL22" s="53" t="s">
        <v>63</v>
      </c>
    </row>
    <row r="23" spans="1:38" ht="16.5" customHeight="1" x14ac:dyDescent="0.25">
      <c r="A23" s="456"/>
      <c r="B23" s="4" t="s">
        <v>21</v>
      </c>
      <c r="C23" s="33">
        <v>3532</v>
      </c>
      <c r="D23" s="14" t="s">
        <v>39</v>
      </c>
      <c r="E23" s="14" t="s">
        <v>39</v>
      </c>
      <c r="F23" s="14" t="s">
        <v>39</v>
      </c>
      <c r="G23" s="276">
        <f t="shared" si="0"/>
        <v>3532</v>
      </c>
      <c r="H23" s="431">
        <v>13184</v>
      </c>
      <c r="I23" s="432"/>
      <c r="J23" s="279">
        <f t="shared" si="2"/>
        <v>13184</v>
      </c>
      <c r="K23" s="29">
        <v>4240</v>
      </c>
      <c r="L23" s="29">
        <v>6160</v>
      </c>
      <c r="M23" s="29">
        <v>8882</v>
      </c>
      <c r="N23" s="25">
        <v>1811</v>
      </c>
      <c r="O23" s="283">
        <f t="shared" si="3"/>
        <v>21093</v>
      </c>
      <c r="P23" s="166" t="s">
        <v>63</v>
      </c>
      <c r="Q23" s="224" t="s">
        <v>39</v>
      </c>
      <c r="R23" s="276" t="str">
        <f t="shared" si="1"/>
        <v>S/D</v>
      </c>
      <c r="S23" s="11" t="s">
        <v>39</v>
      </c>
      <c r="T23" s="9" t="s">
        <v>39</v>
      </c>
      <c r="U23" s="9" t="s">
        <v>39</v>
      </c>
      <c r="V23" s="24" t="s">
        <v>63</v>
      </c>
      <c r="W23" s="9" t="s">
        <v>39</v>
      </c>
      <c r="X23" s="144" t="s">
        <v>63</v>
      </c>
      <c r="Y23" s="38" t="s">
        <v>39</v>
      </c>
      <c r="Z23" s="30" t="s">
        <v>63</v>
      </c>
      <c r="AA23" s="30" t="s">
        <v>63</v>
      </c>
      <c r="AB23" s="30" t="s">
        <v>39</v>
      </c>
      <c r="AC23" s="30" t="s">
        <v>63</v>
      </c>
      <c r="AD23" s="30" t="s">
        <v>39</v>
      </c>
      <c r="AE23" s="30" t="s">
        <v>63</v>
      </c>
      <c r="AF23" s="30" t="s">
        <v>63</v>
      </c>
      <c r="AG23" s="30" t="s">
        <v>39</v>
      </c>
      <c r="AH23" s="29">
        <v>1156</v>
      </c>
      <c r="AI23" s="29">
        <v>9998</v>
      </c>
      <c r="AJ23" s="30" t="s">
        <v>63</v>
      </c>
      <c r="AK23" s="206" t="s">
        <v>63</v>
      </c>
      <c r="AL23" s="53" t="s">
        <v>63</v>
      </c>
    </row>
    <row r="24" spans="1:38" ht="16.5" customHeight="1" x14ac:dyDescent="0.25">
      <c r="A24" s="456"/>
      <c r="B24" s="4" t="s">
        <v>22</v>
      </c>
      <c r="C24" s="33">
        <v>3436</v>
      </c>
      <c r="D24" s="14" t="s">
        <v>39</v>
      </c>
      <c r="E24" s="14" t="s">
        <v>39</v>
      </c>
      <c r="F24" s="14" t="s">
        <v>39</v>
      </c>
      <c r="G24" s="276">
        <f t="shared" si="0"/>
        <v>3436</v>
      </c>
      <c r="H24" s="431">
        <v>11695</v>
      </c>
      <c r="I24" s="432"/>
      <c r="J24" s="279">
        <f t="shared" si="2"/>
        <v>11695</v>
      </c>
      <c r="K24" s="29">
        <v>3406</v>
      </c>
      <c r="L24" s="29">
        <v>7380</v>
      </c>
      <c r="M24" s="29">
        <v>8453</v>
      </c>
      <c r="N24" s="25">
        <v>1739</v>
      </c>
      <c r="O24" s="283">
        <f t="shared" si="3"/>
        <v>20978</v>
      </c>
      <c r="P24" s="166" t="s">
        <v>63</v>
      </c>
      <c r="Q24" s="224" t="s">
        <v>39</v>
      </c>
      <c r="R24" s="276" t="str">
        <f t="shared" si="1"/>
        <v>S/D</v>
      </c>
      <c r="S24" s="11" t="s">
        <v>39</v>
      </c>
      <c r="T24" s="9" t="s">
        <v>39</v>
      </c>
      <c r="U24" s="9" t="s">
        <v>39</v>
      </c>
      <c r="V24" s="24" t="s">
        <v>63</v>
      </c>
      <c r="W24" s="9" t="s">
        <v>39</v>
      </c>
      <c r="X24" s="144" t="s">
        <v>63</v>
      </c>
      <c r="Y24" s="38" t="s">
        <v>39</v>
      </c>
      <c r="Z24" s="30" t="s">
        <v>63</v>
      </c>
      <c r="AA24" s="30" t="s">
        <v>63</v>
      </c>
      <c r="AB24" s="30" t="s">
        <v>39</v>
      </c>
      <c r="AC24" s="30" t="s">
        <v>63</v>
      </c>
      <c r="AD24" s="30" t="s">
        <v>39</v>
      </c>
      <c r="AE24" s="30" t="s">
        <v>63</v>
      </c>
      <c r="AF24" s="30" t="s">
        <v>63</v>
      </c>
      <c r="AG24" s="30" t="s">
        <v>39</v>
      </c>
      <c r="AH24" s="29">
        <v>958</v>
      </c>
      <c r="AI24" s="29">
        <v>15320</v>
      </c>
      <c r="AJ24" s="30" t="s">
        <v>63</v>
      </c>
      <c r="AK24" s="206" t="s">
        <v>63</v>
      </c>
      <c r="AL24" s="53" t="s">
        <v>63</v>
      </c>
    </row>
    <row r="25" spans="1:38" ht="16.5" customHeight="1" thickBot="1" x14ac:dyDescent="0.3">
      <c r="A25" s="457"/>
      <c r="B25" s="58" t="s">
        <v>23</v>
      </c>
      <c r="C25" s="68">
        <v>3910</v>
      </c>
      <c r="D25" s="61" t="s">
        <v>39</v>
      </c>
      <c r="E25" s="61" t="s">
        <v>39</v>
      </c>
      <c r="F25" s="61" t="s">
        <v>39</v>
      </c>
      <c r="G25" s="277">
        <f t="shared" si="0"/>
        <v>3910</v>
      </c>
      <c r="H25" s="459">
        <v>14914</v>
      </c>
      <c r="I25" s="460"/>
      <c r="J25" s="280">
        <f t="shared" si="2"/>
        <v>14914</v>
      </c>
      <c r="K25" s="49">
        <v>3871</v>
      </c>
      <c r="L25" s="49">
        <v>6941</v>
      </c>
      <c r="M25" s="49">
        <v>9439</v>
      </c>
      <c r="N25" s="69">
        <v>2841</v>
      </c>
      <c r="O25" s="284">
        <f t="shared" si="3"/>
        <v>23092</v>
      </c>
      <c r="P25" s="167" t="s">
        <v>63</v>
      </c>
      <c r="Q25" s="225" t="s">
        <v>39</v>
      </c>
      <c r="R25" s="277" t="str">
        <f t="shared" si="1"/>
        <v>S/D</v>
      </c>
      <c r="S25" s="59" t="s">
        <v>39</v>
      </c>
      <c r="T25" s="60" t="s">
        <v>39</v>
      </c>
      <c r="U25" s="60" t="s">
        <v>39</v>
      </c>
      <c r="V25" s="70" t="s">
        <v>63</v>
      </c>
      <c r="W25" s="60" t="s">
        <v>39</v>
      </c>
      <c r="X25" s="287" t="s">
        <v>63</v>
      </c>
      <c r="Y25" s="52" t="s">
        <v>39</v>
      </c>
      <c r="Z25" s="41" t="s">
        <v>63</v>
      </c>
      <c r="AA25" s="41" t="s">
        <v>63</v>
      </c>
      <c r="AB25" s="41" t="s">
        <v>39</v>
      </c>
      <c r="AC25" s="41" t="s">
        <v>63</v>
      </c>
      <c r="AD25" s="41" t="s">
        <v>39</v>
      </c>
      <c r="AE25" s="41" t="s">
        <v>63</v>
      </c>
      <c r="AF25" s="41" t="s">
        <v>63</v>
      </c>
      <c r="AG25" s="41" t="s">
        <v>39</v>
      </c>
      <c r="AH25" s="31">
        <v>1339</v>
      </c>
      <c r="AI25" s="31">
        <v>10222</v>
      </c>
      <c r="AJ25" s="41" t="s">
        <v>63</v>
      </c>
      <c r="AK25" s="338" t="s">
        <v>63</v>
      </c>
      <c r="AL25" s="54" t="s">
        <v>63</v>
      </c>
    </row>
    <row r="26" spans="1:38" ht="16.5" customHeight="1" x14ac:dyDescent="0.25">
      <c r="A26" s="455">
        <v>2008</v>
      </c>
      <c r="B26" s="3" t="s">
        <v>12</v>
      </c>
      <c r="C26" s="32">
        <v>3703</v>
      </c>
      <c r="D26" s="56" t="s">
        <v>39</v>
      </c>
      <c r="E26" s="56" t="s">
        <v>39</v>
      </c>
      <c r="F26" s="56" t="s">
        <v>39</v>
      </c>
      <c r="G26" s="143">
        <f t="shared" si="0"/>
        <v>3703</v>
      </c>
      <c r="H26" s="453">
        <v>14051</v>
      </c>
      <c r="I26" s="446"/>
      <c r="J26" s="281">
        <f t="shared" si="2"/>
        <v>14051</v>
      </c>
      <c r="K26" s="50">
        <v>4600</v>
      </c>
      <c r="L26" s="50">
        <v>8289</v>
      </c>
      <c r="M26" s="50">
        <v>11929</v>
      </c>
      <c r="N26" s="63">
        <v>5567</v>
      </c>
      <c r="O26" s="285">
        <f t="shared" si="3"/>
        <v>30385</v>
      </c>
      <c r="P26" s="36">
        <v>12390</v>
      </c>
      <c r="Q26" s="223" t="s">
        <v>39</v>
      </c>
      <c r="R26" s="143">
        <f t="shared" si="1"/>
        <v>12390</v>
      </c>
      <c r="S26" s="62" t="s">
        <v>39</v>
      </c>
      <c r="T26" s="56" t="s">
        <v>39</v>
      </c>
      <c r="U26" s="56" t="s">
        <v>39</v>
      </c>
      <c r="V26" s="63">
        <v>24505</v>
      </c>
      <c r="W26" s="56" t="s">
        <v>39</v>
      </c>
      <c r="X26" s="143">
        <f>+V26</f>
        <v>24505</v>
      </c>
      <c r="Y26" s="28" t="s">
        <v>39</v>
      </c>
      <c r="Z26" s="28">
        <v>110541</v>
      </c>
      <c r="AA26" s="28">
        <v>5014</v>
      </c>
      <c r="AB26" s="28" t="s">
        <v>39</v>
      </c>
      <c r="AC26" s="28">
        <v>29010</v>
      </c>
      <c r="AD26" s="50" t="s">
        <v>39</v>
      </c>
      <c r="AE26" s="28">
        <v>6277</v>
      </c>
      <c r="AF26" s="28" t="s">
        <v>63</v>
      </c>
      <c r="AG26" s="28" t="s">
        <v>39</v>
      </c>
      <c r="AH26" s="28">
        <v>1332</v>
      </c>
      <c r="AI26" s="28">
        <v>9378</v>
      </c>
      <c r="AJ26" s="28">
        <v>2044</v>
      </c>
      <c r="AK26" s="283">
        <f>+Z26+AA26+AC26+AE26+AH26+AI26+AJ26</f>
        <v>163596</v>
      </c>
      <c r="AL26" s="184">
        <f>+G26+J26+O26+R26+X26+AK26</f>
        <v>248630</v>
      </c>
    </row>
    <row r="27" spans="1:38" ht="16.5" customHeight="1" x14ac:dyDescent="0.25">
      <c r="A27" s="456"/>
      <c r="B27" s="4" t="s">
        <v>13</v>
      </c>
      <c r="C27" s="33">
        <v>3245</v>
      </c>
      <c r="D27" s="14" t="s">
        <v>39</v>
      </c>
      <c r="E27" s="14" t="s">
        <v>39</v>
      </c>
      <c r="F27" s="14" t="s">
        <v>39</v>
      </c>
      <c r="G27" s="276">
        <f t="shared" si="0"/>
        <v>3245</v>
      </c>
      <c r="H27" s="431">
        <v>14231</v>
      </c>
      <c r="I27" s="432"/>
      <c r="J27" s="279">
        <f t="shared" si="2"/>
        <v>14231</v>
      </c>
      <c r="K27" s="29">
        <v>7430</v>
      </c>
      <c r="L27" s="29">
        <v>8603</v>
      </c>
      <c r="M27" s="29">
        <v>11953</v>
      </c>
      <c r="N27" s="25">
        <v>5223</v>
      </c>
      <c r="O27" s="283">
        <f t="shared" si="3"/>
        <v>33209</v>
      </c>
      <c r="P27" s="37">
        <v>12937</v>
      </c>
      <c r="Q27" s="224" t="s">
        <v>39</v>
      </c>
      <c r="R27" s="276">
        <f t="shared" si="1"/>
        <v>12937</v>
      </c>
      <c r="S27" s="11" t="s">
        <v>39</v>
      </c>
      <c r="T27" s="9" t="s">
        <v>39</v>
      </c>
      <c r="U27" s="9" t="s">
        <v>39</v>
      </c>
      <c r="V27" s="24">
        <v>27306</v>
      </c>
      <c r="W27" s="9" t="s">
        <v>39</v>
      </c>
      <c r="X27" s="144">
        <f t="shared" ref="X27:X39" si="4">+V27</f>
        <v>27306</v>
      </c>
      <c r="Y27" s="30" t="s">
        <v>39</v>
      </c>
      <c r="Z27" s="29">
        <v>104541</v>
      </c>
      <c r="AA27" s="29">
        <v>4669</v>
      </c>
      <c r="AB27" s="30" t="s">
        <v>39</v>
      </c>
      <c r="AC27" s="29">
        <v>26390</v>
      </c>
      <c r="AD27" s="30" t="s">
        <v>39</v>
      </c>
      <c r="AE27" s="29">
        <v>5084</v>
      </c>
      <c r="AF27" s="30" t="s">
        <v>63</v>
      </c>
      <c r="AG27" s="30" t="s">
        <v>39</v>
      </c>
      <c r="AH27" s="29">
        <v>1677</v>
      </c>
      <c r="AI27" s="29">
        <v>7290</v>
      </c>
      <c r="AJ27" s="30">
        <v>1848</v>
      </c>
      <c r="AK27" s="283">
        <f>+Z27+AA27+AC27+AE27+AH27+AI27+AJ27</f>
        <v>151499</v>
      </c>
      <c r="AL27" s="53">
        <f t="shared" ref="AL27:AL37" si="5">+G27+J27+O27+R27+X27+AK27</f>
        <v>242427</v>
      </c>
    </row>
    <row r="28" spans="1:38" ht="16.5" customHeight="1" x14ac:dyDescent="0.25">
      <c r="A28" s="456"/>
      <c r="B28" s="4" t="s">
        <v>14</v>
      </c>
      <c r="C28" s="33">
        <v>3435</v>
      </c>
      <c r="D28" s="14" t="s">
        <v>39</v>
      </c>
      <c r="E28" s="14" t="s">
        <v>39</v>
      </c>
      <c r="F28" s="14" t="s">
        <v>39</v>
      </c>
      <c r="G28" s="276">
        <f t="shared" si="0"/>
        <v>3435</v>
      </c>
      <c r="H28" s="431">
        <v>8700</v>
      </c>
      <c r="I28" s="432"/>
      <c r="J28" s="279">
        <f t="shared" si="2"/>
        <v>8700</v>
      </c>
      <c r="K28" s="29">
        <v>6251</v>
      </c>
      <c r="L28" s="29">
        <v>6854</v>
      </c>
      <c r="M28" s="29">
        <v>11299</v>
      </c>
      <c r="N28" s="25">
        <v>2504</v>
      </c>
      <c r="O28" s="283">
        <f t="shared" si="3"/>
        <v>26908</v>
      </c>
      <c r="P28" s="37">
        <v>9234</v>
      </c>
      <c r="Q28" s="224" t="s">
        <v>39</v>
      </c>
      <c r="R28" s="276">
        <f t="shared" si="1"/>
        <v>9234</v>
      </c>
      <c r="S28" s="11" t="s">
        <v>39</v>
      </c>
      <c r="T28" s="9" t="s">
        <v>39</v>
      </c>
      <c r="U28" s="9" t="s">
        <v>39</v>
      </c>
      <c r="V28" s="24">
        <v>21601</v>
      </c>
      <c r="W28" s="9" t="s">
        <v>39</v>
      </c>
      <c r="X28" s="144">
        <f t="shared" si="4"/>
        <v>21601</v>
      </c>
      <c r="Y28" s="30" t="s">
        <v>39</v>
      </c>
      <c r="Z28" s="29">
        <v>47517</v>
      </c>
      <c r="AA28" s="29">
        <v>1545</v>
      </c>
      <c r="AB28" s="30" t="s">
        <v>39</v>
      </c>
      <c r="AC28" s="29">
        <v>18676</v>
      </c>
      <c r="AD28" s="30" t="s">
        <v>39</v>
      </c>
      <c r="AE28" s="29">
        <v>3302</v>
      </c>
      <c r="AF28" s="30" t="s">
        <v>63</v>
      </c>
      <c r="AG28" s="29">
        <v>293</v>
      </c>
      <c r="AH28" s="29">
        <v>1460</v>
      </c>
      <c r="AI28" s="29">
        <v>4728</v>
      </c>
      <c r="AJ28" s="30">
        <v>2915</v>
      </c>
      <c r="AK28" s="283">
        <f>+Z28+AA28+AC28+AE28+AG28+AH28+AI28+AJ28</f>
        <v>80436</v>
      </c>
      <c r="AL28" s="53">
        <f t="shared" si="5"/>
        <v>150314</v>
      </c>
    </row>
    <row r="29" spans="1:38" ht="16.5" customHeight="1" x14ac:dyDescent="0.25">
      <c r="A29" s="456"/>
      <c r="B29" s="4" t="s">
        <v>15</v>
      </c>
      <c r="C29" s="33">
        <v>3351</v>
      </c>
      <c r="D29" s="14" t="s">
        <v>39</v>
      </c>
      <c r="E29" s="14" t="s">
        <v>39</v>
      </c>
      <c r="F29" s="14" t="s">
        <v>39</v>
      </c>
      <c r="G29" s="276">
        <f t="shared" si="0"/>
        <v>3351</v>
      </c>
      <c r="H29" s="431">
        <v>9719</v>
      </c>
      <c r="I29" s="432"/>
      <c r="J29" s="279">
        <f t="shared" si="2"/>
        <v>9719</v>
      </c>
      <c r="K29" s="29">
        <v>5775</v>
      </c>
      <c r="L29" s="29">
        <v>5573</v>
      </c>
      <c r="M29" s="29">
        <v>7239</v>
      </c>
      <c r="N29" s="25">
        <v>2797</v>
      </c>
      <c r="O29" s="283">
        <f t="shared" si="3"/>
        <v>21384</v>
      </c>
      <c r="P29" s="37">
        <v>7578</v>
      </c>
      <c r="Q29" s="224" t="s">
        <v>39</v>
      </c>
      <c r="R29" s="276">
        <f t="shared" si="1"/>
        <v>7578</v>
      </c>
      <c r="S29" s="11" t="s">
        <v>39</v>
      </c>
      <c r="T29" s="9" t="s">
        <v>39</v>
      </c>
      <c r="U29" s="9" t="s">
        <v>39</v>
      </c>
      <c r="V29" s="24">
        <v>20602</v>
      </c>
      <c r="W29" s="9" t="s">
        <v>39</v>
      </c>
      <c r="X29" s="144">
        <f t="shared" si="4"/>
        <v>20602</v>
      </c>
      <c r="Y29" s="30" t="s">
        <v>39</v>
      </c>
      <c r="Z29" s="29">
        <v>28985</v>
      </c>
      <c r="AA29" s="29">
        <v>541</v>
      </c>
      <c r="AB29" s="30" t="s">
        <v>39</v>
      </c>
      <c r="AC29" s="29">
        <v>13818</v>
      </c>
      <c r="AD29" s="30" t="s">
        <v>39</v>
      </c>
      <c r="AE29" s="29">
        <v>3801</v>
      </c>
      <c r="AF29" s="30" t="s">
        <v>63</v>
      </c>
      <c r="AG29" s="29">
        <v>537</v>
      </c>
      <c r="AH29" s="29">
        <v>989</v>
      </c>
      <c r="AI29" s="29">
        <v>2212</v>
      </c>
      <c r="AJ29" s="30">
        <v>1024</v>
      </c>
      <c r="AK29" s="283">
        <f t="shared" ref="AK29:AK37" si="6">+Z29+AA29+AC29+AE29+AG29+AH29+AI29+AJ29</f>
        <v>51907</v>
      </c>
      <c r="AL29" s="53">
        <f t="shared" si="5"/>
        <v>114541</v>
      </c>
    </row>
    <row r="30" spans="1:38" ht="16.5" customHeight="1" x14ac:dyDescent="0.25">
      <c r="A30" s="456"/>
      <c r="B30" s="4" t="s">
        <v>16</v>
      </c>
      <c r="C30" s="33">
        <v>3360</v>
      </c>
      <c r="D30" s="14" t="s">
        <v>39</v>
      </c>
      <c r="E30" s="14" t="s">
        <v>39</v>
      </c>
      <c r="F30" s="14" t="s">
        <v>39</v>
      </c>
      <c r="G30" s="276">
        <f t="shared" si="0"/>
        <v>3360</v>
      </c>
      <c r="H30" s="431">
        <v>11724</v>
      </c>
      <c r="I30" s="432"/>
      <c r="J30" s="279">
        <f t="shared" si="2"/>
        <v>11724</v>
      </c>
      <c r="K30" s="29">
        <v>5058</v>
      </c>
      <c r="L30" s="29">
        <v>4200</v>
      </c>
      <c r="M30" s="29">
        <v>7298</v>
      </c>
      <c r="N30" s="25">
        <v>1829</v>
      </c>
      <c r="O30" s="283">
        <f t="shared" si="3"/>
        <v>18385</v>
      </c>
      <c r="P30" s="37">
        <v>5546</v>
      </c>
      <c r="Q30" s="224" t="s">
        <v>39</v>
      </c>
      <c r="R30" s="276">
        <f t="shared" si="1"/>
        <v>5546</v>
      </c>
      <c r="S30" s="11" t="s">
        <v>39</v>
      </c>
      <c r="T30" s="9" t="s">
        <v>39</v>
      </c>
      <c r="U30" s="9" t="s">
        <v>39</v>
      </c>
      <c r="V30" s="24">
        <v>16577</v>
      </c>
      <c r="W30" s="9" t="s">
        <v>39</v>
      </c>
      <c r="X30" s="144">
        <f t="shared" si="4"/>
        <v>16577</v>
      </c>
      <c r="Y30" s="30" t="s">
        <v>39</v>
      </c>
      <c r="Z30" s="29">
        <v>24278</v>
      </c>
      <c r="AA30" s="29">
        <v>482</v>
      </c>
      <c r="AB30" s="30" t="s">
        <v>39</v>
      </c>
      <c r="AC30" s="29">
        <v>11912</v>
      </c>
      <c r="AD30" s="30" t="s">
        <v>39</v>
      </c>
      <c r="AE30" s="29">
        <v>2784</v>
      </c>
      <c r="AF30" s="30" t="s">
        <v>63</v>
      </c>
      <c r="AG30" s="29">
        <v>524</v>
      </c>
      <c r="AH30" s="29">
        <v>927</v>
      </c>
      <c r="AI30" s="29">
        <v>1525</v>
      </c>
      <c r="AJ30" s="30">
        <v>1208</v>
      </c>
      <c r="AK30" s="283">
        <f t="shared" si="6"/>
        <v>43640</v>
      </c>
      <c r="AL30" s="53">
        <f t="shared" si="5"/>
        <v>99232</v>
      </c>
    </row>
    <row r="31" spans="1:38" ht="16.5" customHeight="1" x14ac:dyDescent="0.25">
      <c r="A31" s="456">
        <v>2008</v>
      </c>
      <c r="B31" s="4" t="s">
        <v>17</v>
      </c>
      <c r="C31" s="33">
        <v>3490</v>
      </c>
      <c r="D31" s="14" t="s">
        <v>39</v>
      </c>
      <c r="E31" s="14" t="s">
        <v>39</v>
      </c>
      <c r="F31" s="14" t="s">
        <v>39</v>
      </c>
      <c r="G31" s="276">
        <f t="shared" si="0"/>
        <v>3490</v>
      </c>
      <c r="H31" s="431">
        <v>13153</v>
      </c>
      <c r="I31" s="432"/>
      <c r="J31" s="279">
        <f t="shared" si="2"/>
        <v>13153</v>
      </c>
      <c r="K31" s="29">
        <v>2086</v>
      </c>
      <c r="L31" s="29">
        <v>2416</v>
      </c>
      <c r="M31" s="29">
        <v>2287</v>
      </c>
      <c r="N31" s="25">
        <v>1698</v>
      </c>
      <c r="O31" s="283">
        <f t="shared" si="3"/>
        <v>8487</v>
      </c>
      <c r="P31" s="37">
        <v>5046</v>
      </c>
      <c r="Q31" s="224" t="s">
        <v>39</v>
      </c>
      <c r="R31" s="276">
        <f t="shared" si="1"/>
        <v>5046</v>
      </c>
      <c r="S31" s="11" t="s">
        <v>39</v>
      </c>
      <c r="T31" s="9" t="s">
        <v>39</v>
      </c>
      <c r="U31" s="9" t="s">
        <v>39</v>
      </c>
      <c r="V31" s="24">
        <v>14570</v>
      </c>
      <c r="W31" s="9" t="s">
        <v>39</v>
      </c>
      <c r="X31" s="144">
        <f t="shared" si="4"/>
        <v>14570</v>
      </c>
      <c r="Y31" s="30" t="s">
        <v>39</v>
      </c>
      <c r="Z31" s="29">
        <v>23262</v>
      </c>
      <c r="AA31" s="29">
        <v>373</v>
      </c>
      <c r="AB31" s="30" t="s">
        <v>39</v>
      </c>
      <c r="AC31" s="29">
        <v>12108</v>
      </c>
      <c r="AD31" s="30" t="s">
        <v>39</v>
      </c>
      <c r="AE31" s="29">
        <v>2315</v>
      </c>
      <c r="AF31" s="30" t="s">
        <v>63</v>
      </c>
      <c r="AG31" s="29">
        <v>526</v>
      </c>
      <c r="AH31" s="29">
        <v>955</v>
      </c>
      <c r="AI31" s="29">
        <v>2470</v>
      </c>
      <c r="AJ31" s="30">
        <v>2137</v>
      </c>
      <c r="AK31" s="283">
        <f t="shared" si="6"/>
        <v>44146</v>
      </c>
      <c r="AL31" s="53">
        <f t="shared" si="5"/>
        <v>88892</v>
      </c>
    </row>
    <row r="32" spans="1:38" ht="16.5" customHeight="1" x14ac:dyDescent="0.25">
      <c r="A32" s="456"/>
      <c r="B32" s="4" t="s">
        <v>18</v>
      </c>
      <c r="C32" s="33">
        <v>2751</v>
      </c>
      <c r="D32" s="14" t="s">
        <v>39</v>
      </c>
      <c r="E32" s="14" t="s">
        <v>39</v>
      </c>
      <c r="F32" s="14" t="s">
        <v>39</v>
      </c>
      <c r="G32" s="276">
        <f t="shared" si="0"/>
        <v>2751</v>
      </c>
      <c r="H32" s="431">
        <v>15610</v>
      </c>
      <c r="I32" s="432"/>
      <c r="J32" s="279">
        <f t="shared" si="2"/>
        <v>15610</v>
      </c>
      <c r="K32" s="29">
        <v>6754</v>
      </c>
      <c r="L32" s="29">
        <v>6339</v>
      </c>
      <c r="M32" s="29">
        <v>9120</v>
      </c>
      <c r="N32" s="25">
        <v>2711</v>
      </c>
      <c r="O32" s="283">
        <f t="shared" si="3"/>
        <v>24924</v>
      </c>
      <c r="P32" s="37">
        <v>6507</v>
      </c>
      <c r="Q32" s="224" t="s">
        <v>39</v>
      </c>
      <c r="R32" s="276">
        <f t="shared" si="1"/>
        <v>6507</v>
      </c>
      <c r="S32" s="11" t="s">
        <v>39</v>
      </c>
      <c r="T32" s="9" t="s">
        <v>39</v>
      </c>
      <c r="U32" s="9" t="s">
        <v>39</v>
      </c>
      <c r="V32" s="24">
        <v>16312</v>
      </c>
      <c r="W32" s="9" t="s">
        <v>39</v>
      </c>
      <c r="X32" s="144">
        <f t="shared" si="4"/>
        <v>16312</v>
      </c>
      <c r="Y32" s="30" t="s">
        <v>39</v>
      </c>
      <c r="Z32" s="29">
        <v>30108</v>
      </c>
      <c r="AA32" s="29">
        <v>494</v>
      </c>
      <c r="AB32" s="30" t="s">
        <v>39</v>
      </c>
      <c r="AC32" s="29">
        <v>16382</v>
      </c>
      <c r="AD32" s="30" t="s">
        <v>39</v>
      </c>
      <c r="AE32" s="29">
        <v>2760</v>
      </c>
      <c r="AF32" s="30" t="s">
        <v>63</v>
      </c>
      <c r="AG32" s="29">
        <v>591</v>
      </c>
      <c r="AH32" s="29">
        <v>954</v>
      </c>
      <c r="AI32" s="29">
        <v>5093</v>
      </c>
      <c r="AJ32" s="30">
        <v>1978</v>
      </c>
      <c r="AK32" s="283">
        <f t="shared" si="6"/>
        <v>58360</v>
      </c>
      <c r="AL32" s="53">
        <f t="shared" si="5"/>
        <v>124464</v>
      </c>
    </row>
    <row r="33" spans="1:38" ht="16.5" customHeight="1" x14ac:dyDescent="0.25">
      <c r="A33" s="456"/>
      <c r="B33" s="4" t="s">
        <v>19</v>
      </c>
      <c r="C33" s="33">
        <v>2943</v>
      </c>
      <c r="D33" s="14" t="s">
        <v>39</v>
      </c>
      <c r="E33" s="14" t="s">
        <v>39</v>
      </c>
      <c r="F33" s="14" t="s">
        <v>39</v>
      </c>
      <c r="G33" s="276">
        <f t="shared" si="0"/>
        <v>2943</v>
      </c>
      <c r="H33" s="431">
        <v>12652</v>
      </c>
      <c r="I33" s="432"/>
      <c r="J33" s="279">
        <f t="shared" si="2"/>
        <v>12652</v>
      </c>
      <c r="K33" s="30">
        <v>5122</v>
      </c>
      <c r="L33" s="30">
        <v>5727</v>
      </c>
      <c r="M33" s="30">
        <v>8886</v>
      </c>
      <c r="N33" s="24">
        <v>2420</v>
      </c>
      <c r="O33" s="283">
        <f t="shared" si="3"/>
        <v>22155</v>
      </c>
      <c r="P33" s="38">
        <v>7227</v>
      </c>
      <c r="Q33" s="224" t="s">
        <v>39</v>
      </c>
      <c r="R33" s="276">
        <f t="shared" si="1"/>
        <v>7227</v>
      </c>
      <c r="S33" s="11" t="s">
        <v>39</v>
      </c>
      <c r="T33" s="9" t="s">
        <v>39</v>
      </c>
      <c r="U33" s="9" t="s">
        <v>39</v>
      </c>
      <c r="V33" s="24">
        <v>18705</v>
      </c>
      <c r="W33" s="9" t="s">
        <v>39</v>
      </c>
      <c r="X33" s="144">
        <f t="shared" si="4"/>
        <v>18705</v>
      </c>
      <c r="Y33" s="30" t="s">
        <v>39</v>
      </c>
      <c r="Z33" s="30">
        <v>39239</v>
      </c>
      <c r="AA33" s="30">
        <v>1008</v>
      </c>
      <c r="AB33" s="30" t="s">
        <v>39</v>
      </c>
      <c r="AC33" s="30">
        <v>17637</v>
      </c>
      <c r="AD33" s="30" t="s">
        <v>39</v>
      </c>
      <c r="AE33" s="30">
        <v>2297</v>
      </c>
      <c r="AF33" s="30" t="s">
        <v>63</v>
      </c>
      <c r="AG33" s="30">
        <v>697</v>
      </c>
      <c r="AH33" s="30">
        <v>1167</v>
      </c>
      <c r="AI33" s="30">
        <v>3081</v>
      </c>
      <c r="AJ33" s="30">
        <v>1606</v>
      </c>
      <c r="AK33" s="283">
        <f t="shared" si="6"/>
        <v>66732</v>
      </c>
      <c r="AL33" s="53">
        <f t="shared" si="5"/>
        <v>130414</v>
      </c>
    </row>
    <row r="34" spans="1:38" ht="16.5" customHeight="1" x14ac:dyDescent="0.25">
      <c r="A34" s="456"/>
      <c r="B34" s="4" t="s">
        <v>20</v>
      </c>
      <c r="C34" s="33">
        <v>3051</v>
      </c>
      <c r="D34" s="14" t="s">
        <v>39</v>
      </c>
      <c r="E34" s="14" t="s">
        <v>39</v>
      </c>
      <c r="F34" s="14" t="s">
        <v>39</v>
      </c>
      <c r="G34" s="276">
        <f t="shared" si="0"/>
        <v>3051</v>
      </c>
      <c r="H34" s="431">
        <v>12857</v>
      </c>
      <c r="I34" s="432"/>
      <c r="J34" s="279">
        <f t="shared" si="2"/>
        <v>12857</v>
      </c>
      <c r="K34" s="29">
        <v>5213</v>
      </c>
      <c r="L34" s="29">
        <v>6207</v>
      </c>
      <c r="M34" s="29">
        <v>9037</v>
      </c>
      <c r="N34" s="25">
        <v>1757</v>
      </c>
      <c r="O34" s="283">
        <f t="shared" si="3"/>
        <v>22214</v>
      </c>
      <c r="P34" s="37">
        <v>4957</v>
      </c>
      <c r="Q34" s="224" t="s">
        <v>39</v>
      </c>
      <c r="R34" s="276">
        <f t="shared" si="1"/>
        <v>4957</v>
      </c>
      <c r="S34" s="11" t="s">
        <v>39</v>
      </c>
      <c r="T34" s="9" t="s">
        <v>39</v>
      </c>
      <c r="U34" s="9" t="s">
        <v>39</v>
      </c>
      <c r="V34" s="24">
        <v>12867</v>
      </c>
      <c r="W34" s="9" t="s">
        <v>39</v>
      </c>
      <c r="X34" s="144">
        <f t="shared" si="4"/>
        <v>12867</v>
      </c>
      <c r="Y34" s="30" t="s">
        <v>39</v>
      </c>
      <c r="Z34" s="29">
        <v>26512</v>
      </c>
      <c r="AA34" s="29">
        <v>567</v>
      </c>
      <c r="AB34" s="30" t="s">
        <v>39</v>
      </c>
      <c r="AC34" s="29">
        <v>11503</v>
      </c>
      <c r="AD34" s="30" t="s">
        <v>39</v>
      </c>
      <c r="AE34" s="29">
        <v>2561</v>
      </c>
      <c r="AF34" s="30" t="s">
        <v>63</v>
      </c>
      <c r="AG34" s="29">
        <v>566</v>
      </c>
      <c r="AH34" s="29">
        <v>1068</v>
      </c>
      <c r="AI34" s="29">
        <v>2862</v>
      </c>
      <c r="AJ34" s="30">
        <v>372</v>
      </c>
      <c r="AK34" s="283">
        <f t="shared" si="6"/>
        <v>46011</v>
      </c>
      <c r="AL34" s="53">
        <f t="shared" si="5"/>
        <v>101957</v>
      </c>
    </row>
    <row r="35" spans="1:38" ht="16.5" customHeight="1" x14ac:dyDescent="0.25">
      <c r="A35" s="456"/>
      <c r="B35" s="4" t="s">
        <v>21</v>
      </c>
      <c r="C35" s="33">
        <v>3114</v>
      </c>
      <c r="D35" s="14" t="s">
        <v>39</v>
      </c>
      <c r="E35" s="14" t="s">
        <v>39</v>
      </c>
      <c r="F35" s="14" t="s">
        <v>39</v>
      </c>
      <c r="G35" s="276">
        <f t="shared" si="0"/>
        <v>3114</v>
      </c>
      <c r="H35" s="431">
        <v>13908</v>
      </c>
      <c r="I35" s="432"/>
      <c r="J35" s="279">
        <f t="shared" si="2"/>
        <v>13908</v>
      </c>
      <c r="K35" s="29">
        <v>5146</v>
      </c>
      <c r="L35" s="29">
        <v>5766</v>
      </c>
      <c r="M35" s="29">
        <v>9295</v>
      </c>
      <c r="N35" s="25">
        <v>1916</v>
      </c>
      <c r="O35" s="283">
        <f t="shared" si="3"/>
        <v>22123</v>
      </c>
      <c r="P35" s="37">
        <v>6155</v>
      </c>
      <c r="Q35" s="224" t="s">
        <v>39</v>
      </c>
      <c r="R35" s="276">
        <f t="shared" si="1"/>
        <v>6155</v>
      </c>
      <c r="S35" s="11" t="s">
        <v>39</v>
      </c>
      <c r="T35" s="9" t="s">
        <v>39</v>
      </c>
      <c r="U35" s="9" t="s">
        <v>39</v>
      </c>
      <c r="V35" s="24">
        <v>15605</v>
      </c>
      <c r="W35" s="9" t="s">
        <v>39</v>
      </c>
      <c r="X35" s="144">
        <f t="shared" si="4"/>
        <v>15605</v>
      </c>
      <c r="Y35" s="30" t="s">
        <v>39</v>
      </c>
      <c r="Z35" s="29">
        <v>38054</v>
      </c>
      <c r="AA35" s="29">
        <v>1118</v>
      </c>
      <c r="AB35" s="30" t="s">
        <v>39</v>
      </c>
      <c r="AC35" s="29">
        <v>15397</v>
      </c>
      <c r="AD35" s="30" t="s">
        <v>39</v>
      </c>
      <c r="AE35" s="29">
        <v>3069</v>
      </c>
      <c r="AF35" s="30" t="s">
        <v>63</v>
      </c>
      <c r="AG35" s="29">
        <v>534</v>
      </c>
      <c r="AH35" s="29">
        <v>993</v>
      </c>
      <c r="AI35" s="29">
        <v>4700</v>
      </c>
      <c r="AJ35" s="30">
        <v>166</v>
      </c>
      <c r="AK35" s="283">
        <f t="shared" si="6"/>
        <v>64031</v>
      </c>
      <c r="AL35" s="53">
        <f t="shared" si="5"/>
        <v>124936</v>
      </c>
    </row>
    <row r="36" spans="1:38" ht="16.5" customHeight="1" x14ac:dyDescent="0.25">
      <c r="A36" s="456"/>
      <c r="B36" s="4" t="s">
        <v>22</v>
      </c>
      <c r="C36" s="33">
        <v>3216</v>
      </c>
      <c r="D36" s="14" t="s">
        <v>39</v>
      </c>
      <c r="E36" s="14" t="s">
        <v>39</v>
      </c>
      <c r="F36" s="14" t="s">
        <v>39</v>
      </c>
      <c r="G36" s="276">
        <f t="shared" si="0"/>
        <v>3216</v>
      </c>
      <c r="H36" s="431">
        <v>15099</v>
      </c>
      <c r="I36" s="432"/>
      <c r="J36" s="279">
        <f t="shared" si="2"/>
        <v>15099</v>
      </c>
      <c r="K36" s="29">
        <v>4355</v>
      </c>
      <c r="L36" s="29">
        <v>5882</v>
      </c>
      <c r="M36" s="29">
        <v>8571</v>
      </c>
      <c r="N36" s="25">
        <v>1681</v>
      </c>
      <c r="O36" s="283">
        <f t="shared" si="3"/>
        <v>20489</v>
      </c>
      <c r="P36" s="37">
        <v>5138</v>
      </c>
      <c r="Q36" s="224" t="s">
        <v>39</v>
      </c>
      <c r="R36" s="276">
        <f t="shared" si="1"/>
        <v>5138</v>
      </c>
      <c r="S36" s="11" t="s">
        <v>39</v>
      </c>
      <c r="T36" s="9" t="s">
        <v>39</v>
      </c>
      <c r="U36" s="9" t="s">
        <v>39</v>
      </c>
      <c r="V36" s="24">
        <v>11908</v>
      </c>
      <c r="W36" s="9" t="s">
        <v>39</v>
      </c>
      <c r="X36" s="144">
        <f t="shared" si="4"/>
        <v>11908</v>
      </c>
      <c r="Y36" s="30" t="s">
        <v>39</v>
      </c>
      <c r="Z36" s="29">
        <v>41456</v>
      </c>
      <c r="AA36" s="29">
        <v>1142</v>
      </c>
      <c r="AB36" s="30" t="s">
        <v>39</v>
      </c>
      <c r="AC36" s="29">
        <v>13689</v>
      </c>
      <c r="AD36" s="30" t="s">
        <v>39</v>
      </c>
      <c r="AE36" s="29">
        <v>2179</v>
      </c>
      <c r="AF36" s="30" t="s">
        <v>63</v>
      </c>
      <c r="AG36" s="29">
        <v>761</v>
      </c>
      <c r="AH36" s="29">
        <v>1093</v>
      </c>
      <c r="AI36" s="29">
        <v>4088</v>
      </c>
      <c r="AJ36" s="30">
        <v>81</v>
      </c>
      <c r="AK36" s="283">
        <f t="shared" si="6"/>
        <v>64489</v>
      </c>
      <c r="AL36" s="53">
        <f t="shared" si="5"/>
        <v>120339</v>
      </c>
    </row>
    <row r="37" spans="1:38" ht="16.5" customHeight="1" thickBot="1" x14ac:dyDescent="0.3">
      <c r="A37" s="458"/>
      <c r="B37" s="5" t="s">
        <v>23</v>
      </c>
      <c r="C37" s="34">
        <v>3530</v>
      </c>
      <c r="D37" s="57" t="s">
        <v>39</v>
      </c>
      <c r="E37" s="57" t="s">
        <v>39</v>
      </c>
      <c r="F37" s="57" t="s">
        <v>39</v>
      </c>
      <c r="G37" s="278">
        <f t="shared" si="0"/>
        <v>3530</v>
      </c>
      <c r="H37" s="433">
        <v>14072</v>
      </c>
      <c r="I37" s="434"/>
      <c r="J37" s="282">
        <f t="shared" si="2"/>
        <v>14072</v>
      </c>
      <c r="K37" s="31">
        <v>4460</v>
      </c>
      <c r="L37" s="31">
        <v>6244</v>
      </c>
      <c r="M37" s="31">
        <v>9494</v>
      </c>
      <c r="N37" s="27">
        <v>2712</v>
      </c>
      <c r="O37" s="286">
        <f t="shared" si="3"/>
        <v>22910</v>
      </c>
      <c r="P37" s="39">
        <v>7947</v>
      </c>
      <c r="Q37" s="225" t="s">
        <v>39</v>
      </c>
      <c r="R37" s="278">
        <f t="shared" si="1"/>
        <v>7947</v>
      </c>
      <c r="S37" s="12" t="s">
        <v>39</v>
      </c>
      <c r="T37" s="10" t="s">
        <v>39</v>
      </c>
      <c r="U37" s="10" t="s">
        <v>39</v>
      </c>
      <c r="V37" s="42">
        <v>15487</v>
      </c>
      <c r="W37" s="10" t="s">
        <v>39</v>
      </c>
      <c r="X37" s="145">
        <f t="shared" si="4"/>
        <v>15487</v>
      </c>
      <c r="Y37" s="51" t="s">
        <v>39</v>
      </c>
      <c r="Z37" s="49">
        <v>57608</v>
      </c>
      <c r="AA37" s="49">
        <v>1475</v>
      </c>
      <c r="AB37" s="51" t="s">
        <v>39</v>
      </c>
      <c r="AC37" s="49">
        <v>18458</v>
      </c>
      <c r="AD37" s="41" t="s">
        <v>39</v>
      </c>
      <c r="AE37" s="49">
        <v>2564</v>
      </c>
      <c r="AF37" s="51" t="s">
        <v>63</v>
      </c>
      <c r="AG37" s="49">
        <v>586</v>
      </c>
      <c r="AH37" s="49">
        <v>978</v>
      </c>
      <c r="AI37" s="49">
        <v>758</v>
      </c>
      <c r="AJ37" s="51">
        <v>0</v>
      </c>
      <c r="AK37" s="284">
        <f t="shared" si="6"/>
        <v>82427</v>
      </c>
      <c r="AL37" s="54">
        <f t="shared" si="5"/>
        <v>146373</v>
      </c>
    </row>
    <row r="38" spans="1:38" ht="16.5" customHeight="1" x14ac:dyDescent="0.25">
      <c r="A38" s="469">
        <v>2009</v>
      </c>
      <c r="B38" s="6" t="s">
        <v>12</v>
      </c>
      <c r="C38" s="35">
        <v>3645</v>
      </c>
      <c r="D38" s="14" t="s">
        <v>39</v>
      </c>
      <c r="E38" s="14" t="s">
        <v>39</v>
      </c>
      <c r="F38" s="14" t="s">
        <v>39</v>
      </c>
      <c r="G38" s="276">
        <f t="shared" si="0"/>
        <v>3645</v>
      </c>
      <c r="H38" s="470">
        <v>13643</v>
      </c>
      <c r="I38" s="471"/>
      <c r="J38" s="279">
        <f t="shared" si="2"/>
        <v>13643</v>
      </c>
      <c r="K38" s="28">
        <v>6143</v>
      </c>
      <c r="L38" s="28">
        <v>9123</v>
      </c>
      <c r="M38" s="28">
        <v>14082</v>
      </c>
      <c r="N38" s="26">
        <v>4687</v>
      </c>
      <c r="O38" s="283">
        <f t="shared" si="3"/>
        <v>34035</v>
      </c>
      <c r="P38" s="40">
        <v>8451</v>
      </c>
      <c r="Q38" s="223" t="s">
        <v>39</v>
      </c>
      <c r="R38" s="276">
        <f t="shared" si="1"/>
        <v>8451</v>
      </c>
      <c r="S38" s="13" t="s">
        <v>39</v>
      </c>
      <c r="T38" s="14" t="s">
        <v>39</v>
      </c>
      <c r="U38" s="14" t="s">
        <v>39</v>
      </c>
      <c r="V38" s="26">
        <v>15868</v>
      </c>
      <c r="W38" s="14" t="s">
        <v>39</v>
      </c>
      <c r="X38" s="276">
        <f>+V38</f>
        <v>15868</v>
      </c>
      <c r="Y38" s="36" t="s">
        <v>39</v>
      </c>
      <c r="Z38" s="50">
        <v>96826</v>
      </c>
      <c r="AA38" s="50">
        <v>2435</v>
      </c>
      <c r="AB38" s="50" t="s">
        <v>39</v>
      </c>
      <c r="AC38" s="50">
        <v>25554</v>
      </c>
      <c r="AD38" s="50" t="s">
        <v>39</v>
      </c>
      <c r="AE38" s="50">
        <v>4401</v>
      </c>
      <c r="AF38" s="50" t="s">
        <v>63</v>
      </c>
      <c r="AG38" s="50">
        <v>790</v>
      </c>
      <c r="AH38" s="50">
        <v>1395</v>
      </c>
      <c r="AI38" s="50">
        <v>0</v>
      </c>
      <c r="AJ38" s="50">
        <v>0</v>
      </c>
      <c r="AK38" s="285">
        <f>+Z38+AA38+AC38+AE38+AG38+AH38+AI38+AJ38</f>
        <v>131401</v>
      </c>
      <c r="AL38" s="55">
        <f t="shared" ref="AL38:AL90" si="7">+G38+J38+O38+R38+X38+AK38</f>
        <v>207043</v>
      </c>
    </row>
    <row r="39" spans="1:38" ht="16.5" customHeight="1" x14ac:dyDescent="0.25">
      <c r="A39" s="456"/>
      <c r="B39" s="4" t="s">
        <v>13</v>
      </c>
      <c r="C39" s="33">
        <v>3517</v>
      </c>
      <c r="D39" s="14" t="s">
        <v>39</v>
      </c>
      <c r="E39" s="14" t="s">
        <v>39</v>
      </c>
      <c r="F39" s="14" t="s">
        <v>39</v>
      </c>
      <c r="G39" s="276">
        <f t="shared" si="0"/>
        <v>3517</v>
      </c>
      <c r="H39" s="431">
        <v>12051</v>
      </c>
      <c r="I39" s="432"/>
      <c r="J39" s="279">
        <f t="shared" si="2"/>
        <v>12051</v>
      </c>
      <c r="K39" s="29">
        <v>5720</v>
      </c>
      <c r="L39" s="29">
        <v>9173</v>
      </c>
      <c r="M39" s="29">
        <v>12809</v>
      </c>
      <c r="N39" s="25">
        <v>2641</v>
      </c>
      <c r="O39" s="283">
        <f t="shared" si="3"/>
        <v>30343</v>
      </c>
      <c r="P39" s="37">
        <v>8063</v>
      </c>
      <c r="Q39" s="224" t="s">
        <v>39</v>
      </c>
      <c r="R39" s="276">
        <f t="shared" si="1"/>
        <v>8063</v>
      </c>
      <c r="S39" s="11" t="s">
        <v>39</v>
      </c>
      <c r="T39" s="9" t="s">
        <v>39</v>
      </c>
      <c r="U39" s="9" t="s">
        <v>39</v>
      </c>
      <c r="V39" s="24">
        <v>15724</v>
      </c>
      <c r="W39" s="9" t="s">
        <v>39</v>
      </c>
      <c r="X39" s="144">
        <f t="shared" si="4"/>
        <v>15724</v>
      </c>
      <c r="Y39" s="38" t="s">
        <v>39</v>
      </c>
      <c r="Z39" s="29">
        <v>85728</v>
      </c>
      <c r="AA39" s="29">
        <v>2152</v>
      </c>
      <c r="AB39" s="30" t="s">
        <v>39</v>
      </c>
      <c r="AC39" s="29">
        <v>21068</v>
      </c>
      <c r="AD39" s="30" t="s">
        <v>39</v>
      </c>
      <c r="AE39" s="29">
        <v>4178</v>
      </c>
      <c r="AF39" s="30" t="s">
        <v>63</v>
      </c>
      <c r="AG39" s="29">
        <v>676</v>
      </c>
      <c r="AH39" s="29">
        <v>1081</v>
      </c>
      <c r="AI39" s="29">
        <v>1066</v>
      </c>
      <c r="AJ39" s="30">
        <v>0</v>
      </c>
      <c r="AK39" s="283">
        <f t="shared" ref="AK39:AK48" si="8">+Z39+AA39+AC39+AE39+AG39+AH39+AI39+AJ39</f>
        <v>115949</v>
      </c>
      <c r="AL39" s="53">
        <f t="shared" si="7"/>
        <v>185647</v>
      </c>
    </row>
    <row r="40" spans="1:38" ht="16.5" customHeight="1" x14ac:dyDescent="0.25">
      <c r="A40" s="456"/>
      <c r="B40" s="4" t="s">
        <v>14</v>
      </c>
      <c r="C40" s="33">
        <v>4011</v>
      </c>
      <c r="D40" s="14" t="s">
        <v>39</v>
      </c>
      <c r="E40" s="14" t="s">
        <v>39</v>
      </c>
      <c r="F40" s="14" t="s">
        <v>39</v>
      </c>
      <c r="G40" s="276">
        <f t="shared" si="0"/>
        <v>4011</v>
      </c>
      <c r="H40" s="431">
        <v>12132</v>
      </c>
      <c r="I40" s="432"/>
      <c r="J40" s="279">
        <f t="shared" si="2"/>
        <v>12132</v>
      </c>
      <c r="K40" s="29">
        <v>3869</v>
      </c>
      <c r="L40" s="29">
        <v>7313</v>
      </c>
      <c r="M40" s="29">
        <v>9257</v>
      </c>
      <c r="N40" s="25">
        <v>1664</v>
      </c>
      <c r="O40" s="283">
        <f t="shared" si="3"/>
        <v>22103</v>
      </c>
      <c r="P40" s="37">
        <v>6368</v>
      </c>
      <c r="Q40" s="224" t="s">
        <v>39</v>
      </c>
      <c r="R40" s="276">
        <f t="shared" si="1"/>
        <v>6368</v>
      </c>
      <c r="S40" s="11" t="s">
        <v>39</v>
      </c>
      <c r="T40" s="9" t="s">
        <v>39</v>
      </c>
      <c r="U40" s="9" t="s">
        <v>39</v>
      </c>
      <c r="V40" s="24">
        <v>12668</v>
      </c>
      <c r="W40" s="9" t="s">
        <v>39</v>
      </c>
      <c r="X40" s="144">
        <f>+V40</f>
        <v>12668</v>
      </c>
      <c r="Y40" s="38" t="s">
        <v>39</v>
      </c>
      <c r="Z40" s="29">
        <v>38192</v>
      </c>
      <c r="AA40" s="29">
        <v>899</v>
      </c>
      <c r="AB40" s="30" t="s">
        <v>39</v>
      </c>
      <c r="AC40" s="29">
        <v>14133</v>
      </c>
      <c r="AD40" s="30" t="s">
        <v>39</v>
      </c>
      <c r="AE40" s="29">
        <v>2850</v>
      </c>
      <c r="AF40" s="30" t="s">
        <v>63</v>
      </c>
      <c r="AG40" s="29">
        <v>627</v>
      </c>
      <c r="AH40" s="29">
        <v>1155</v>
      </c>
      <c r="AI40" s="29">
        <v>3543</v>
      </c>
      <c r="AJ40" s="30">
        <v>0</v>
      </c>
      <c r="AK40" s="283">
        <f t="shared" si="8"/>
        <v>61399</v>
      </c>
      <c r="AL40" s="53">
        <f t="shared" si="7"/>
        <v>118681</v>
      </c>
    </row>
    <row r="41" spans="1:38" ht="16.5" customHeight="1" x14ac:dyDescent="0.25">
      <c r="A41" s="456"/>
      <c r="B41" s="4" t="s">
        <v>15</v>
      </c>
      <c r="C41" s="33">
        <v>3998</v>
      </c>
      <c r="D41" s="14" t="s">
        <v>39</v>
      </c>
      <c r="E41" s="14" t="s">
        <v>39</v>
      </c>
      <c r="F41" s="14" t="s">
        <v>39</v>
      </c>
      <c r="G41" s="276">
        <f t="shared" si="0"/>
        <v>3998</v>
      </c>
      <c r="H41" s="431">
        <v>11210</v>
      </c>
      <c r="I41" s="432"/>
      <c r="J41" s="279">
        <f t="shared" si="2"/>
        <v>11210</v>
      </c>
      <c r="K41" s="29">
        <v>3216</v>
      </c>
      <c r="L41" s="29">
        <v>6550</v>
      </c>
      <c r="M41" s="29">
        <v>8987</v>
      </c>
      <c r="N41" s="25">
        <v>1921</v>
      </c>
      <c r="O41" s="283">
        <f t="shared" si="3"/>
        <v>20674</v>
      </c>
      <c r="P41" s="37">
        <v>5931</v>
      </c>
      <c r="Q41" s="224" t="s">
        <v>39</v>
      </c>
      <c r="R41" s="276">
        <f t="shared" si="1"/>
        <v>5931</v>
      </c>
      <c r="S41" s="11" t="s">
        <v>39</v>
      </c>
      <c r="T41" s="9" t="s">
        <v>39</v>
      </c>
      <c r="U41" s="9" t="s">
        <v>39</v>
      </c>
      <c r="V41" s="24">
        <v>12251</v>
      </c>
      <c r="W41" s="24">
        <v>4180</v>
      </c>
      <c r="X41" s="144">
        <f>+V41+W41</f>
        <v>16431</v>
      </c>
      <c r="Y41" s="38" t="s">
        <v>39</v>
      </c>
      <c r="Z41" s="29">
        <v>30410</v>
      </c>
      <c r="AA41" s="29">
        <v>650</v>
      </c>
      <c r="AB41" s="30" t="s">
        <v>39</v>
      </c>
      <c r="AC41" s="29">
        <v>13173</v>
      </c>
      <c r="AD41" s="30" t="s">
        <v>39</v>
      </c>
      <c r="AE41" s="29">
        <v>2644</v>
      </c>
      <c r="AF41" s="30" t="s">
        <v>63</v>
      </c>
      <c r="AG41" s="29">
        <v>621</v>
      </c>
      <c r="AH41" s="29">
        <v>962</v>
      </c>
      <c r="AI41" s="29">
        <v>2025</v>
      </c>
      <c r="AJ41" s="30">
        <v>0</v>
      </c>
      <c r="AK41" s="283">
        <f t="shared" si="8"/>
        <v>50485</v>
      </c>
      <c r="AL41" s="53">
        <f t="shared" si="7"/>
        <v>108729</v>
      </c>
    </row>
    <row r="42" spans="1:38" ht="16.5" customHeight="1" x14ac:dyDescent="0.25">
      <c r="A42" s="456"/>
      <c r="B42" s="4" t="s">
        <v>16</v>
      </c>
      <c r="C42" s="33">
        <v>3812</v>
      </c>
      <c r="D42" s="14" t="s">
        <v>39</v>
      </c>
      <c r="E42" s="14" t="s">
        <v>39</v>
      </c>
      <c r="F42" s="14" t="s">
        <v>39</v>
      </c>
      <c r="G42" s="276">
        <f t="shared" si="0"/>
        <v>3812</v>
      </c>
      <c r="H42" s="431">
        <v>10265</v>
      </c>
      <c r="I42" s="432"/>
      <c r="J42" s="279">
        <f t="shared" si="2"/>
        <v>10265</v>
      </c>
      <c r="K42" s="29">
        <v>3639</v>
      </c>
      <c r="L42" s="29">
        <v>5548</v>
      </c>
      <c r="M42" s="29">
        <v>11758</v>
      </c>
      <c r="N42" s="25">
        <v>1442</v>
      </c>
      <c r="O42" s="283">
        <f t="shared" si="3"/>
        <v>22387</v>
      </c>
      <c r="P42" s="37">
        <v>5696</v>
      </c>
      <c r="Q42" s="224" t="s">
        <v>39</v>
      </c>
      <c r="R42" s="276">
        <f t="shared" si="1"/>
        <v>5696</v>
      </c>
      <c r="S42" s="11" t="s">
        <v>39</v>
      </c>
      <c r="T42" s="9" t="s">
        <v>39</v>
      </c>
      <c r="U42" s="9" t="s">
        <v>39</v>
      </c>
      <c r="V42" s="24">
        <v>11912</v>
      </c>
      <c r="W42" s="24">
        <v>4901</v>
      </c>
      <c r="X42" s="144">
        <f t="shared" ref="X42:X66" si="9">+V42+W42</f>
        <v>16813</v>
      </c>
      <c r="Y42" s="38" t="s">
        <v>39</v>
      </c>
      <c r="Z42" s="29">
        <v>22634</v>
      </c>
      <c r="AA42" s="29">
        <v>549</v>
      </c>
      <c r="AB42" s="30" t="s">
        <v>39</v>
      </c>
      <c r="AC42" s="29">
        <v>10661</v>
      </c>
      <c r="AD42" s="30" t="s">
        <v>39</v>
      </c>
      <c r="AE42" s="29">
        <v>2621</v>
      </c>
      <c r="AF42" s="30" t="s">
        <v>63</v>
      </c>
      <c r="AG42" s="29">
        <v>664</v>
      </c>
      <c r="AH42" s="29">
        <v>944</v>
      </c>
      <c r="AI42" s="29">
        <v>2297</v>
      </c>
      <c r="AJ42" s="30">
        <v>0</v>
      </c>
      <c r="AK42" s="283">
        <f t="shared" si="8"/>
        <v>40370</v>
      </c>
      <c r="AL42" s="53">
        <f t="shared" si="7"/>
        <v>99343</v>
      </c>
    </row>
    <row r="43" spans="1:38" ht="16.5" customHeight="1" x14ac:dyDescent="0.25">
      <c r="A43" s="456"/>
      <c r="B43" s="4" t="s">
        <v>17</v>
      </c>
      <c r="C43" s="33">
        <v>2351</v>
      </c>
      <c r="D43" s="14" t="s">
        <v>39</v>
      </c>
      <c r="E43" s="14" t="s">
        <v>39</v>
      </c>
      <c r="F43" s="14" t="s">
        <v>39</v>
      </c>
      <c r="G43" s="276">
        <f t="shared" si="0"/>
        <v>2351</v>
      </c>
      <c r="H43" s="431">
        <v>7192</v>
      </c>
      <c r="I43" s="432"/>
      <c r="J43" s="279">
        <f t="shared" si="2"/>
        <v>7192</v>
      </c>
      <c r="K43" s="29">
        <v>3374</v>
      </c>
      <c r="L43" s="29">
        <v>3628</v>
      </c>
      <c r="M43" s="29">
        <v>5879</v>
      </c>
      <c r="N43" s="25">
        <v>831</v>
      </c>
      <c r="O43" s="283">
        <f t="shared" si="3"/>
        <v>13712</v>
      </c>
      <c r="P43" s="37">
        <v>5023</v>
      </c>
      <c r="Q43" s="224" t="s">
        <v>39</v>
      </c>
      <c r="R43" s="276">
        <f t="shared" si="1"/>
        <v>5023</v>
      </c>
      <c r="S43" s="11" t="s">
        <v>39</v>
      </c>
      <c r="T43" s="9" t="s">
        <v>39</v>
      </c>
      <c r="U43" s="9" t="s">
        <v>39</v>
      </c>
      <c r="V43" s="24">
        <v>10963</v>
      </c>
      <c r="W43" s="24">
        <v>4807</v>
      </c>
      <c r="X43" s="144">
        <f t="shared" si="9"/>
        <v>15770</v>
      </c>
      <c r="Y43" s="38" t="s">
        <v>39</v>
      </c>
      <c r="Z43" s="29">
        <v>18094</v>
      </c>
      <c r="AA43" s="29">
        <v>414</v>
      </c>
      <c r="AB43" s="30" t="s">
        <v>39</v>
      </c>
      <c r="AC43" s="29">
        <v>9203</v>
      </c>
      <c r="AD43" s="30" t="s">
        <v>39</v>
      </c>
      <c r="AE43" s="29">
        <v>1846</v>
      </c>
      <c r="AF43" s="30" t="s">
        <v>63</v>
      </c>
      <c r="AG43" s="29">
        <v>450</v>
      </c>
      <c r="AH43" s="29">
        <v>876</v>
      </c>
      <c r="AI43" s="29">
        <v>2247</v>
      </c>
      <c r="AJ43" s="30">
        <v>0</v>
      </c>
      <c r="AK43" s="283">
        <f t="shared" si="8"/>
        <v>33130</v>
      </c>
      <c r="AL43" s="53">
        <f t="shared" si="7"/>
        <v>77178</v>
      </c>
    </row>
    <row r="44" spans="1:38" ht="16.5" customHeight="1" x14ac:dyDescent="0.25">
      <c r="A44" s="456"/>
      <c r="B44" s="4" t="s">
        <v>18</v>
      </c>
      <c r="C44" s="33">
        <v>1563</v>
      </c>
      <c r="D44" s="14" t="s">
        <v>39</v>
      </c>
      <c r="E44" s="14" t="s">
        <v>39</v>
      </c>
      <c r="F44" s="14" t="s">
        <v>39</v>
      </c>
      <c r="G44" s="276">
        <f t="shared" si="0"/>
        <v>1563</v>
      </c>
      <c r="H44" s="431">
        <v>6898</v>
      </c>
      <c r="I44" s="432"/>
      <c r="J44" s="279">
        <f t="shared" si="2"/>
        <v>6898</v>
      </c>
      <c r="K44" s="29">
        <v>3091</v>
      </c>
      <c r="L44" s="29">
        <v>6419</v>
      </c>
      <c r="M44" s="29">
        <v>9715</v>
      </c>
      <c r="N44" s="25">
        <v>1645</v>
      </c>
      <c r="O44" s="283">
        <f t="shared" si="3"/>
        <v>20870</v>
      </c>
      <c r="P44" s="37">
        <v>5775</v>
      </c>
      <c r="Q44" s="224" t="s">
        <v>39</v>
      </c>
      <c r="R44" s="276">
        <f t="shared" si="1"/>
        <v>5775</v>
      </c>
      <c r="S44" s="11" t="s">
        <v>39</v>
      </c>
      <c r="T44" s="9" t="s">
        <v>39</v>
      </c>
      <c r="U44" s="9" t="s">
        <v>39</v>
      </c>
      <c r="V44" s="24">
        <v>10867</v>
      </c>
      <c r="W44" s="24">
        <v>2729</v>
      </c>
      <c r="X44" s="144">
        <f t="shared" si="9"/>
        <v>13596</v>
      </c>
      <c r="Y44" s="38" t="s">
        <v>39</v>
      </c>
      <c r="Z44" s="29">
        <v>20889</v>
      </c>
      <c r="AA44" s="29">
        <v>583</v>
      </c>
      <c r="AB44" s="30" t="s">
        <v>39</v>
      </c>
      <c r="AC44" s="29">
        <v>9499</v>
      </c>
      <c r="AD44" s="30" t="s">
        <v>39</v>
      </c>
      <c r="AE44" s="29">
        <v>2299</v>
      </c>
      <c r="AF44" s="30" t="s">
        <v>63</v>
      </c>
      <c r="AG44" s="29">
        <v>421</v>
      </c>
      <c r="AH44" s="29">
        <v>695</v>
      </c>
      <c r="AI44" s="29">
        <v>2699</v>
      </c>
      <c r="AJ44" s="30">
        <v>0</v>
      </c>
      <c r="AK44" s="283">
        <f t="shared" si="8"/>
        <v>37085</v>
      </c>
      <c r="AL44" s="53">
        <f t="shared" si="7"/>
        <v>85787</v>
      </c>
    </row>
    <row r="45" spans="1:38" ht="16.5" customHeight="1" x14ac:dyDescent="0.25">
      <c r="A45" s="456"/>
      <c r="B45" s="4" t="s">
        <v>19</v>
      </c>
      <c r="C45" s="33">
        <v>1237</v>
      </c>
      <c r="D45" s="14" t="s">
        <v>39</v>
      </c>
      <c r="E45" s="14" t="s">
        <v>39</v>
      </c>
      <c r="F45" s="14" t="s">
        <v>39</v>
      </c>
      <c r="G45" s="276">
        <f t="shared" si="0"/>
        <v>1237</v>
      </c>
      <c r="H45" s="431">
        <v>8123</v>
      </c>
      <c r="I45" s="432"/>
      <c r="J45" s="279">
        <f t="shared" si="2"/>
        <v>8123</v>
      </c>
      <c r="K45" s="30">
        <v>3471</v>
      </c>
      <c r="L45" s="30">
        <v>4119</v>
      </c>
      <c r="M45" s="30">
        <v>8362</v>
      </c>
      <c r="N45" s="24">
        <v>1341</v>
      </c>
      <c r="O45" s="283">
        <f t="shared" si="3"/>
        <v>17293</v>
      </c>
      <c r="P45" s="38">
        <v>4522</v>
      </c>
      <c r="Q45" s="224" t="s">
        <v>39</v>
      </c>
      <c r="R45" s="276">
        <f t="shared" si="1"/>
        <v>4522</v>
      </c>
      <c r="S45" s="11" t="s">
        <v>39</v>
      </c>
      <c r="T45" s="9" t="s">
        <v>39</v>
      </c>
      <c r="U45" s="9" t="s">
        <v>39</v>
      </c>
      <c r="V45" s="24">
        <v>9336</v>
      </c>
      <c r="W45" s="24">
        <v>5293</v>
      </c>
      <c r="X45" s="144">
        <f t="shared" si="9"/>
        <v>14629</v>
      </c>
      <c r="Y45" s="38" t="s">
        <v>39</v>
      </c>
      <c r="Z45" s="30">
        <v>21807</v>
      </c>
      <c r="AA45" s="30">
        <v>676</v>
      </c>
      <c r="AB45" s="30" t="s">
        <v>39</v>
      </c>
      <c r="AC45" s="30">
        <v>10275</v>
      </c>
      <c r="AD45" s="30" t="s">
        <v>39</v>
      </c>
      <c r="AE45" s="30">
        <v>1586</v>
      </c>
      <c r="AF45" s="30" t="s">
        <v>63</v>
      </c>
      <c r="AG45" s="30">
        <v>925</v>
      </c>
      <c r="AH45" s="30">
        <v>668</v>
      </c>
      <c r="AI45" s="30">
        <v>2400</v>
      </c>
      <c r="AJ45" s="30">
        <v>0</v>
      </c>
      <c r="AK45" s="283">
        <f t="shared" si="8"/>
        <v>38337</v>
      </c>
      <c r="AL45" s="53">
        <f t="shared" si="7"/>
        <v>84141</v>
      </c>
    </row>
    <row r="46" spans="1:38" ht="16.5" customHeight="1" x14ac:dyDescent="0.25">
      <c r="A46" s="456"/>
      <c r="B46" s="4" t="s">
        <v>20</v>
      </c>
      <c r="C46" s="33">
        <v>1215</v>
      </c>
      <c r="D46" s="14" t="s">
        <v>39</v>
      </c>
      <c r="E46" s="14" t="s">
        <v>39</v>
      </c>
      <c r="F46" s="14" t="s">
        <v>39</v>
      </c>
      <c r="G46" s="276">
        <f t="shared" si="0"/>
        <v>1215</v>
      </c>
      <c r="H46" s="431">
        <v>8290</v>
      </c>
      <c r="I46" s="432"/>
      <c r="J46" s="279">
        <f t="shared" si="2"/>
        <v>8290</v>
      </c>
      <c r="K46" s="29">
        <v>2187</v>
      </c>
      <c r="L46" s="29">
        <v>5147</v>
      </c>
      <c r="M46" s="29">
        <v>8539</v>
      </c>
      <c r="N46" s="25">
        <v>1680</v>
      </c>
      <c r="O46" s="283">
        <f t="shared" si="3"/>
        <v>17553</v>
      </c>
      <c r="P46" s="37">
        <v>4957</v>
      </c>
      <c r="Q46" s="224" t="s">
        <v>39</v>
      </c>
      <c r="R46" s="276">
        <f t="shared" si="1"/>
        <v>4957</v>
      </c>
      <c r="S46" s="11" t="s">
        <v>39</v>
      </c>
      <c r="T46" s="9" t="s">
        <v>39</v>
      </c>
      <c r="U46" s="9" t="s">
        <v>39</v>
      </c>
      <c r="V46" s="24">
        <v>10799</v>
      </c>
      <c r="W46" s="24">
        <v>4068</v>
      </c>
      <c r="X46" s="144">
        <f t="shared" si="9"/>
        <v>14867</v>
      </c>
      <c r="Y46" s="38" t="s">
        <v>39</v>
      </c>
      <c r="Z46" s="29">
        <v>20871</v>
      </c>
      <c r="AA46" s="29">
        <v>572</v>
      </c>
      <c r="AB46" s="30" t="s">
        <v>39</v>
      </c>
      <c r="AC46" s="29">
        <v>10814</v>
      </c>
      <c r="AD46" s="30" t="s">
        <v>39</v>
      </c>
      <c r="AE46" s="29">
        <v>1375</v>
      </c>
      <c r="AF46" s="30" t="s">
        <v>63</v>
      </c>
      <c r="AG46" s="29">
        <v>537</v>
      </c>
      <c r="AH46" s="29">
        <v>705</v>
      </c>
      <c r="AI46" s="29">
        <v>2488</v>
      </c>
      <c r="AJ46" s="30">
        <v>0</v>
      </c>
      <c r="AK46" s="283">
        <f t="shared" si="8"/>
        <v>37362</v>
      </c>
      <c r="AL46" s="53">
        <f t="shared" si="7"/>
        <v>84244</v>
      </c>
    </row>
    <row r="47" spans="1:38" ht="16.5" customHeight="1" x14ac:dyDescent="0.25">
      <c r="A47" s="456"/>
      <c r="B47" s="4" t="s">
        <v>21</v>
      </c>
      <c r="C47" s="33">
        <v>1514</v>
      </c>
      <c r="D47" s="14" t="s">
        <v>39</v>
      </c>
      <c r="E47" s="14" t="s">
        <v>39</v>
      </c>
      <c r="F47" s="14" t="s">
        <v>39</v>
      </c>
      <c r="G47" s="276">
        <f t="shared" si="0"/>
        <v>1514</v>
      </c>
      <c r="H47" s="431">
        <v>2668</v>
      </c>
      <c r="I47" s="432"/>
      <c r="J47" s="279">
        <f t="shared" si="2"/>
        <v>2668</v>
      </c>
      <c r="K47" s="29">
        <v>2793</v>
      </c>
      <c r="L47" s="29">
        <v>5659</v>
      </c>
      <c r="M47" s="29">
        <v>9932</v>
      </c>
      <c r="N47" s="25">
        <v>1652</v>
      </c>
      <c r="O47" s="283">
        <f t="shared" si="3"/>
        <v>20036</v>
      </c>
      <c r="P47" s="37">
        <v>5829</v>
      </c>
      <c r="Q47" s="224" t="s">
        <v>39</v>
      </c>
      <c r="R47" s="276">
        <f t="shared" ref="R47:R109" si="10">+P47</f>
        <v>5829</v>
      </c>
      <c r="S47" s="11" t="s">
        <v>39</v>
      </c>
      <c r="T47" s="9" t="s">
        <v>39</v>
      </c>
      <c r="U47" s="9" t="s">
        <v>39</v>
      </c>
      <c r="V47" s="24">
        <v>13396</v>
      </c>
      <c r="W47" s="24">
        <v>4394</v>
      </c>
      <c r="X47" s="144">
        <f t="shared" si="9"/>
        <v>17790</v>
      </c>
      <c r="Y47" s="38" t="s">
        <v>39</v>
      </c>
      <c r="Z47" s="29">
        <v>31841</v>
      </c>
      <c r="AA47" s="29">
        <v>1085</v>
      </c>
      <c r="AB47" s="30" t="s">
        <v>39</v>
      </c>
      <c r="AC47" s="29">
        <v>13613</v>
      </c>
      <c r="AD47" s="30" t="s">
        <v>39</v>
      </c>
      <c r="AE47" s="29">
        <v>2029</v>
      </c>
      <c r="AF47" s="30" t="s">
        <v>63</v>
      </c>
      <c r="AG47" s="29">
        <v>648</v>
      </c>
      <c r="AH47" s="29">
        <v>1076</v>
      </c>
      <c r="AI47" s="29">
        <v>4046</v>
      </c>
      <c r="AJ47" s="30">
        <v>0</v>
      </c>
      <c r="AK47" s="283">
        <f t="shared" si="8"/>
        <v>54338</v>
      </c>
      <c r="AL47" s="53">
        <f t="shared" si="7"/>
        <v>102175</v>
      </c>
    </row>
    <row r="48" spans="1:38" ht="16.5" customHeight="1" x14ac:dyDescent="0.25">
      <c r="A48" s="456"/>
      <c r="B48" s="4" t="s">
        <v>22</v>
      </c>
      <c r="C48" s="33">
        <v>1325</v>
      </c>
      <c r="D48" s="14" t="s">
        <v>39</v>
      </c>
      <c r="E48" s="14" t="s">
        <v>39</v>
      </c>
      <c r="F48" s="14" t="s">
        <v>39</v>
      </c>
      <c r="G48" s="276">
        <f t="shared" si="0"/>
        <v>1325</v>
      </c>
      <c r="H48" s="431">
        <v>3665</v>
      </c>
      <c r="I48" s="432"/>
      <c r="J48" s="279">
        <f t="shared" si="2"/>
        <v>3665</v>
      </c>
      <c r="K48" s="29">
        <v>2482</v>
      </c>
      <c r="L48" s="29">
        <v>6120</v>
      </c>
      <c r="M48" s="29">
        <v>8406</v>
      </c>
      <c r="N48" s="25">
        <v>1423</v>
      </c>
      <c r="O48" s="283">
        <f t="shared" si="3"/>
        <v>18431</v>
      </c>
      <c r="P48" s="37">
        <v>5435</v>
      </c>
      <c r="Q48" s="224" t="s">
        <v>39</v>
      </c>
      <c r="R48" s="276">
        <f t="shared" si="10"/>
        <v>5435</v>
      </c>
      <c r="S48" s="11" t="s">
        <v>39</v>
      </c>
      <c r="T48" s="9" t="s">
        <v>39</v>
      </c>
      <c r="U48" s="9" t="s">
        <v>39</v>
      </c>
      <c r="V48" s="24">
        <v>11748</v>
      </c>
      <c r="W48" s="24">
        <v>4357</v>
      </c>
      <c r="X48" s="144">
        <f t="shared" si="9"/>
        <v>16105</v>
      </c>
      <c r="Y48" s="38" t="s">
        <v>39</v>
      </c>
      <c r="Z48" s="29">
        <v>35522</v>
      </c>
      <c r="AA48" s="29">
        <v>901</v>
      </c>
      <c r="AB48" s="30" t="s">
        <v>39</v>
      </c>
      <c r="AC48" s="29">
        <v>13146</v>
      </c>
      <c r="AD48" s="30" t="s">
        <v>39</v>
      </c>
      <c r="AE48" s="29">
        <v>2062</v>
      </c>
      <c r="AF48" s="30" t="s">
        <v>63</v>
      </c>
      <c r="AG48" s="29">
        <v>457</v>
      </c>
      <c r="AH48" s="29">
        <v>941</v>
      </c>
      <c r="AI48" s="29">
        <v>4879</v>
      </c>
      <c r="AJ48" s="30">
        <v>0</v>
      </c>
      <c r="AK48" s="283">
        <f t="shared" si="8"/>
        <v>57908</v>
      </c>
      <c r="AL48" s="53">
        <f t="shared" si="7"/>
        <v>102869</v>
      </c>
    </row>
    <row r="49" spans="1:38" ht="16.5" customHeight="1" thickBot="1" x14ac:dyDescent="0.3">
      <c r="A49" s="458"/>
      <c r="B49" s="5" t="s">
        <v>23</v>
      </c>
      <c r="C49" s="34">
        <v>1495</v>
      </c>
      <c r="D49" s="57" t="s">
        <v>39</v>
      </c>
      <c r="E49" s="57" t="s">
        <v>39</v>
      </c>
      <c r="F49" s="57" t="s">
        <v>39</v>
      </c>
      <c r="G49" s="278">
        <f t="shared" si="0"/>
        <v>1495</v>
      </c>
      <c r="H49" s="433">
        <v>10021</v>
      </c>
      <c r="I49" s="434"/>
      <c r="J49" s="282">
        <f t="shared" si="2"/>
        <v>10021</v>
      </c>
      <c r="K49" s="31">
        <v>2061</v>
      </c>
      <c r="L49" s="31">
        <v>5710</v>
      </c>
      <c r="M49" s="31">
        <v>9397</v>
      </c>
      <c r="N49" s="27">
        <v>2081</v>
      </c>
      <c r="O49" s="286">
        <f t="shared" si="3"/>
        <v>19249</v>
      </c>
      <c r="P49" s="39">
        <v>7002</v>
      </c>
      <c r="Q49" s="225" t="s">
        <v>39</v>
      </c>
      <c r="R49" s="278">
        <f t="shared" si="10"/>
        <v>7002</v>
      </c>
      <c r="S49" s="12" t="s">
        <v>39</v>
      </c>
      <c r="T49" s="10" t="s">
        <v>39</v>
      </c>
      <c r="U49" s="10" t="s">
        <v>39</v>
      </c>
      <c r="V49" s="42">
        <v>15945</v>
      </c>
      <c r="W49" s="42">
        <v>4967</v>
      </c>
      <c r="X49" s="145">
        <f t="shared" si="9"/>
        <v>20912</v>
      </c>
      <c r="Y49" s="52" t="s">
        <v>39</v>
      </c>
      <c r="Z49" s="31">
        <v>46531</v>
      </c>
      <c r="AA49" s="31">
        <v>1123</v>
      </c>
      <c r="AB49" s="41" t="s">
        <v>39</v>
      </c>
      <c r="AC49" s="31">
        <v>16481</v>
      </c>
      <c r="AD49" s="41" t="s">
        <v>39</v>
      </c>
      <c r="AE49" s="31">
        <v>2740</v>
      </c>
      <c r="AF49" s="41" t="s">
        <v>63</v>
      </c>
      <c r="AG49" s="31">
        <v>538</v>
      </c>
      <c r="AH49" s="31">
        <v>748</v>
      </c>
      <c r="AI49" s="31">
        <v>4984</v>
      </c>
      <c r="AJ49" s="41">
        <v>0</v>
      </c>
      <c r="AK49" s="286">
        <f>+Z49+AA49+AC49+AE49+AG49+AH49+AI49+AJ49</f>
        <v>73145</v>
      </c>
      <c r="AL49" s="54">
        <f t="shared" si="7"/>
        <v>131824</v>
      </c>
    </row>
    <row r="50" spans="1:38" ht="16.5" customHeight="1" x14ac:dyDescent="0.25">
      <c r="A50" s="442">
        <v>2010</v>
      </c>
      <c r="B50" s="6" t="s">
        <v>12</v>
      </c>
      <c r="C50" s="11">
        <v>0</v>
      </c>
      <c r="D50" s="14" t="s">
        <v>39</v>
      </c>
      <c r="E50" s="14" t="s">
        <v>39</v>
      </c>
      <c r="F50" s="14" t="s">
        <v>39</v>
      </c>
      <c r="G50" s="276">
        <f t="shared" si="0"/>
        <v>0</v>
      </c>
      <c r="H50" s="470">
        <v>8183</v>
      </c>
      <c r="I50" s="471"/>
      <c r="J50" s="279">
        <f t="shared" si="2"/>
        <v>8183</v>
      </c>
      <c r="K50" s="28">
        <v>3789</v>
      </c>
      <c r="L50" s="28">
        <v>8876</v>
      </c>
      <c r="M50" s="28">
        <v>14722</v>
      </c>
      <c r="N50" s="26">
        <v>3920</v>
      </c>
      <c r="O50" s="283">
        <f t="shared" si="3"/>
        <v>31307</v>
      </c>
      <c r="P50" s="40">
        <v>7715</v>
      </c>
      <c r="Q50" s="223" t="s">
        <v>39</v>
      </c>
      <c r="R50" s="276">
        <f t="shared" si="10"/>
        <v>7715</v>
      </c>
      <c r="S50" s="13" t="s">
        <v>39</v>
      </c>
      <c r="T50" s="14" t="s">
        <v>39</v>
      </c>
      <c r="U50" s="14" t="s">
        <v>39</v>
      </c>
      <c r="V50" s="26">
        <v>16305</v>
      </c>
      <c r="W50" s="26">
        <v>3641</v>
      </c>
      <c r="X50" s="276">
        <f t="shared" si="9"/>
        <v>19946</v>
      </c>
      <c r="Y50" s="28" t="s">
        <v>39</v>
      </c>
      <c r="Z50" s="28">
        <v>89802</v>
      </c>
      <c r="AA50" s="28">
        <v>3747</v>
      </c>
      <c r="AB50" s="28" t="s">
        <v>39</v>
      </c>
      <c r="AC50" s="28">
        <v>24427</v>
      </c>
      <c r="AD50" s="50" t="s">
        <v>39</v>
      </c>
      <c r="AE50" s="28">
        <v>3251</v>
      </c>
      <c r="AF50" s="28" t="s">
        <v>63</v>
      </c>
      <c r="AG50" s="28">
        <v>698</v>
      </c>
      <c r="AH50" s="28">
        <v>1020</v>
      </c>
      <c r="AI50" s="28">
        <v>5365</v>
      </c>
      <c r="AJ50" s="28">
        <v>0</v>
      </c>
      <c r="AK50" s="283">
        <f t="shared" ref="AK50:AK60" si="11">+Z50+AA50+AC50+AE50+AG50+AH50+AI50+AJ50</f>
        <v>128310</v>
      </c>
      <c r="AL50" s="55">
        <f t="shared" si="7"/>
        <v>195461</v>
      </c>
    </row>
    <row r="51" spans="1:38" ht="16.5" customHeight="1" x14ac:dyDescent="0.25">
      <c r="A51" s="442"/>
      <c r="B51" s="4" t="s">
        <v>13</v>
      </c>
      <c r="C51" s="11">
        <v>0</v>
      </c>
      <c r="D51" s="14" t="s">
        <v>39</v>
      </c>
      <c r="E51" s="14" t="s">
        <v>39</v>
      </c>
      <c r="F51" s="14" t="s">
        <v>39</v>
      </c>
      <c r="G51" s="276">
        <f t="shared" si="0"/>
        <v>0</v>
      </c>
      <c r="H51" s="431">
        <v>8341</v>
      </c>
      <c r="I51" s="432"/>
      <c r="J51" s="279">
        <f t="shared" si="2"/>
        <v>8341</v>
      </c>
      <c r="K51" s="29">
        <v>3457</v>
      </c>
      <c r="L51" s="29">
        <v>9116</v>
      </c>
      <c r="M51" s="29">
        <v>12653</v>
      </c>
      <c r="N51" s="25">
        <v>3942</v>
      </c>
      <c r="O51" s="283">
        <f t="shared" si="3"/>
        <v>29168</v>
      </c>
      <c r="P51" s="37">
        <v>8306</v>
      </c>
      <c r="Q51" s="224" t="s">
        <v>39</v>
      </c>
      <c r="R51" s="276">
        <f t="shared" si="10"/>
        <v>8306</v>
      </c>
      <c r="S51" s="11" t="s">
        <v>39</v>
      </c>
      <c r="T51" s="9" t="s">
        <v>39</v>
      </c>
      <c r="U51" s="9" t="s">
        <v>39</v>
      </c>
      <c r="V51" s="24">
        <v>15656</v>
      </c>
      <c r="W51" s="24">
        <v>4115</v>
      </c>
      <c r="X51" s="144">
        <f t="shared" si="9"/>
        <v>19771</v>
      </c>
      <c r="Y51" s="30" t="s">
        <v>39</v>
      </c>
      <c r="Z51" s="29">
        <v>86804</v>
      </c>
      <c r="AA51" s="29">
        <v>4406</v>
      </c>
      <c r="AB51" s="30" t="s">
        <v>39</v>
      </c>
      <c r="AC51" s="29">
        <v>19136</v>
      </c>
      <c r="AD51" s="30" t="s">
        <v>39</v>
      </c>
      <c r="AE51" s="29">
        <v>3586</v>
      </c>
      <c r="AF51" s="30" t="s">
        <v>63</v>
      </c>
      <c r="AG51" s="29">
        <v>485</v>
      </c>
      <c r="AH51" s="29">
        <v>830</v>
      </c>
      <c r="AI51" s="29">
        <v>4377</v>
      </c>
      <c r="AJ51" s="30">
        <v>0</v>
      </c>
      <c r="AK51" s="283">
        <f t="shared" si="11"/>
        <v>119624</v>
      </c>
      <c r="AL51" s="53">
        <f t="shared" si="7"/>
        <v>185210</v>
      </c>
    </row>
    <row r="52" spans="1:38" ht="16.5" customHeight="1" x14ac:dyDescent="0.25">
      <c r="A52" s="442"/>
      <c r="B52" s="4" t="s">
        <v>14</v>
      </c>
      <c r="C52" s="11">
        <v>0</v>
      </c>
      <c r="D52" s="14" t="s">
        <v>39</v>
      </c>
      <c r="E52" s="14" t="s">
        <v>39</v>
      </c>
      <c r="F52" s="14" t="s">
        <v>39</v>
      </c>
      <c r="G52" s="276">
        <f t="shared" si="0"/>
        <v>0</v>
      </c>
      <c r="H52" s="431">
        <v>9285</v>
      </c>
      <c r="I52" s="432"/>
      <c r="J52" s="279">
        <f t="shared" si="2"/>
        <v>9285</v>
      </c>
      <c r="K52" s="29">
        <v>2703</v>
      </c>
      <c r="L52" s="29">
        <v>8594</v>
      </c>
      <c r="M52" s="29">
        <v>11661</v>
      </c>
      <c r="N52" s="25">
        <v>2137</v>
      </c>
      <c r="O52" s="283">
        <f t="shared" si="3"/>
        <v>25095</v>
      </c>
      <c r="P52" s="37">
        <v>7533</v>
      </c>
      <c r="Q52" s="224" t="s">
        <v>39</v>
      </c>
      <c r="R52" s="276">
        <f t="shared" si="10"/>
        <v>7533</v>
      </c>
      <c r="S52" s="11" t="s">
        <v>39</v>
      </c>
      <c r="T52" s="9" t="s">
        <v>39</v>
      </c>
      <c r="U52" s="9" t="s">
        <v>39</v>
      </c>
      <c r="V52" s="24">
        <v>14713</v>
      </c>
      <c r="W52" s="24">
        <v>5038</v>
      </c>
      <c r="X52" s="144">
        <f t="shared" si="9"/>
        <v>19751</v>
      </c>
      <c r="Y52" s="30" t="s">
        <v>39</v>
      </c>
      <c r="Z52" s="29">
        <v>46565</v>
      </c>
      <c r="AA52" s="29">
        <v>1584</v>
      </c>
      <c r="AB52" s="30" t="s">
        <v>39</v>
      </c>
      <c r="AC52" s="29">
        <v>14177</v>
      </c>
      <c r="AD52" s="30" t="s">
        <v>39</v>
      </c>
      <c r="AE52" s="29">
        <v>2537</v>
      </c>
      <c r="AF52" s="30" t="s">
        <v>63</v>
      </c>
      <c r="AG52" s="29">
        <v>673</v>
      </c>
      <c r="AH52" s="29">
        <v>956</v>
      </c>
      <c r="AI52" s="29">
        <v>4225</v>
      </c>
      <c r="AJ52" s="30">
        <v>0</v>
      </c>
      <c r="AK52" s="283">
        <f t="shared" si="11"/>
        <v>70717</v>
      </c>
      <c r="AL52" s="53">
        <f t="shared" si="7"/>
        <v>132381</v>
      </c>
    </row>
    <row r="53" spans="1:38" ht="16.5" customHeight="1" x14ac:dyDescent="0.25">
      <c r="A53" s="442"/>
      <c r="B53" s="4" t="s">
        <v>15</v>
      </c>
      <c r="C53" s="11">
        <v>0</v>
      </c>
      <c r="D53" s="14" t="s">
        <v>39</v>
      </c>
      <c r="E53" s="14" t="s">
        <v>39</v>
      </c>
      <c r="F53" s="14" t="s">
        <v>39</v>
      </c>
      <c r="G53" s="276">
        <f t="shared" si="0"/>
        <v>0</v>
      </c>
      <c r="H53" s="431">
        <v>8290</v>
      </c>
      <c r="I53" s="432"/>
      <c r="J53" s="279">
        <f t="shared" si="2"/>
        <v>8290</v>
      </c>
      <c r="K53" s="29">
        <v>2603</v>
      </c>
      <c r="L53" s="29">
        <v>6791</v>
      </c>
      <c r="M53" s="29">
        <v>9528</v>
      </c>
      <c r="N53" s="25">
        <v>1952</v>
      </c>
      <c r="O53" s="283">
        <f t="shared" si="3"/>
        <v>20874</v>
      </c>
      <c r="P53" s="37">
        <v>6943</v>
      </c>
      <c r="Q53" s="224" t="s">
        <v>39</v>
      </c>
      <c r="R53" s="276">
        <f t="shared" si="10"/>
        <v>6943</v>
      </c>
      <c r="S53" s="11" t="s">
        <v>39</v>
      </c>
      <c r="T53" s="9" t="s">
        <v>39</v>
      </c>
      <c r="U53" s="9" t="s">
        <v>39</v>
      </c>
      <c r="V53" s="24">
        <v>4660</v>
      </c>
      <c r="W53" s="24">
        <v>13887</v>
      </c>
      <c r="X53" s="144">
        <f t="shared" si="9"/>
        <v>18547</v>
      </c>
      <c r="Y53" s="30" t="s">
        <v>39</v>
      </c>
      <c r="Z53" s="29">
        <v>31379</v>
      </c>
      <c r="AA53" s="29">
        <v>902</v>
      </c>
      <c r="AB53" s="30" t="s">
        <v>39</v>
      </c>
      <c r="AC53" s="29">
        <v>12737</v>
      </c>
      <c r="AD53" s="30" t="s">
        <v>39</v>
      </c>
      <c r="AE53" s="29">
        <v>2440</v>
      </c>
      <c r="AF53" s="30" t="s">
        <v>63</v>
      </c>
      <c r="AG53" s="29">
        <v>498</v>
      </c>
      <c r="AH53" s="29">
        <v>681</v>
      </c>
      <c r="AI53" s="29">
        <v>2487</v>
      </c>
      <c r="AJ53" s="30">
        <v>0</v>
      </c>
      <c r="AK53" s="283">
        <f t="shared" si="11"/>
        <v>51124</v>
      </c>
      <c r="AL53" s="53">
        <f t="shared" si="7"/>
        <v>105778</v>
      </c>
    </row>
    <row r="54" spans="1:38" ht="16.5" customHeight="1" x14ac:dyDescent="0.25">
      <c r="A54" s="442"/>
      <c r="B54" s="4" t="s">
        <v>16</v>
      </c>
      <c r="C54" s="11">
        <v>0</v>
      </c>
      <c r="D54" s="14" t="s">
        <v>39</v>
      </c>
      <c r="E54" s="14" t="s">
        <v>39</v>
      </c>
      <c r="F54" s="14" t="s">
        <v>39</v>
      </c>
      <c r="G54" s="276">
        <f t="shared" si="0"/>
        <v>0</v>
      </c>
      <c r="H54" s="431">
        <v>8741</v>
      </c>
      <c r="I54" s="432"/>
      <c r="J54" s="279">
        <f t="shared" si="2"/>
        <v>8741</v>
      </c>
      <c r="K54" s="29">
        <v>2575</v>
      </c>
      <c r="L54" s="29">
        <v>7706</v>
      </c>
      <c r="M54" s="29">
        <v>10743</v>
      </c>
      <c r="N54" s="25">
        <v>1464</v>
      </c>
      <c r="O54" s="283">
        <f t="shared" si="3"/>
        <v>22488</v>
      </c>
      <c r="P54" s="37">
        <v>6136</v>
      </c>
      <c r="Q54" s="224" t="s">
        <v>39</v>
      </c>
      <c r="R54" s="276">
        <f t="shared" si="10"/>
        <v>6136</v>
      </c>
      <c r="S54" s="11" t="s">
        <v>39</v>
      </c>
      <c r="T54" s="9" t="s">
        <v>39</v>
      </c>
      <c r="U54" s="9" t="s">
        <v>39</v>
      </c>
      <c r="V54" s="24">
        <v>13747</v>
      </c>
      <c r="W54" s="24">
        <v>4847</v>
      </c>
      <c r="X54" s="144">
        <f t="shared" si="9"/>
        <v>18594</v>
      </c>
      <c r="Y54" s="30" t="s">
        <v>39</v>
      </c>
      <c r="Z54" s="29">
        <v>29498</v>
      </c>
      <c r="AA54" s="29">
        <v>815</v>
      </c>
      <c r="AB54" s="30" t="s">
        <v>39</v>
      </c>
      <c r="AC54" s="29">
        <v>12071</v>
      </c>
      <c r="AD54" s="30" t="s">
        <v>39</v>
      </c>
      <c r="AE54" s="29">
        <v>1549</v>
      </c>
      <c r="AF54" s="30" t="s">
        <v>63</v>
      </c>
      <c r="AG54" s="29">
        <v>792</v>
      </c>
      <c r="AH54" s="29">
        <v>859</v>
      </c>
      <c r="AI54" s="29">
        <v>2682</v>
      </c>
      <c r="AJ54" s="30">
        <v>0</v>
      </c>
      <c r="AK54" s="283">
        <f t="shared" si="11"/>
        <v>48266</v>
      </c>
      <c r="AL54" s="53">
        <f t="shared" si="7"/>
        <v>104225</v>
      </c>
    </row>
    <row r="55" spans="1:38" ht="16.5" customHeight="1" x14ac:dyDescent="0.25">
      <c r="A55" s="442"/>
      <c r="B55" s="4" t="s">
        <v>17</v>
      </c>
      <c r="C55" s="11">
        <v>0</v>
      </c>
      <c r="D55" s="14" t="s">
        <v>39</v>
      </c>
      <c r="E55" s="14" t="s">
        <v>39</v>
      </c>
      <c r="F55" s="14" t="s">
        <v>39</v>
      </c>
      <c r="G55" s="276">
        <f t="shared" si="0"/>
        <v>0</v>
      </c>
      <c r="H55" s="431">
        <v>9220</v>
      </c>
      <c r="I55" s="432"/>
      <c r="J55" s="279">
        <f t="shared" si="2"/>
        <v>9220</v>
      </c>
      <c r="K55" s="29">
        <v>2378</v>
      </c>
      <c r="L55" s="29">
        <v>4762</v>
      </c>
      <c r="M55" s="29">
        <v>8586</v>
      </c>
      <c r="N55" s="25">
        <v>1088</v>
      </c>
      <c r="O55" s="283">
        <f t="shared" si="3"/>
        <v>16814</v>
      </c>
      <c r="P55" s="37">
        <v>4934</v>
      </c>
      <c r="Q55" s="224" t="s">
        <v>39</v>
      </c>
      <c r="R55" s="276">
        <f t="shared" si="10"/>
        <v>4934</v>
      </c>
      <c r="S55" s="11" t="s">
        <v>39</v>
      </c>
      <c r="T55" s="9" t="s">
        <v>39</v>
      </c>
      <c r="U55" s="9" t="s">
        <v>39</v>
      </c>
      <c r="V55" s="24">
        <v>12364</v>
      </c>
      <c r="W55" s="24">
        <v>3823</v>
      </c>
      <c r="X55" s="144">
        <f t="shared" si="9"/>
        <v>16187</v>
      </c>
      <c r="Y55" s="30" t="s">
        <v>39</v>
      </c>
      <c r="Z55" s="29">
        <v>20736</v>
      </c>
      <c r="AA55" s="29">
        <v>514</v>
      </c>
      <c r="AB55" s="30" t="s">
        <v>39</v>
      </c>
      <c r="AC55" s="29">
        <v>9819</v>
      </c>
      <c r="AD55" s="30" t="s">
        <v>39</v>
      </c>
      <c r="AE55" s="29">
        <v>1983</v>
      </c>
      <c r="AF55" s="30" t="s">
        <v>63</v>
      </c>
      <c r="AG55" s="29">
        <v>488</v>
      </c>
      <c r="AH55" s="29">
        <v>549</v>
      </c>
      <c r="AI55" s="29">
        <v>2830</v>
      </c>
      <c r="AJ55" s="30">
        <v>0</v>
      </c>
      <c r="AK55" s="283">
        <f t="shared" si="11"/>
        <v>36919</v>
      </c>
      <c r="AL55" s="53">
        <f t="shared" si="7"/>
        <v>84074</v>
      </c>
    </row>
    <row r="56" spans="1:38" ht="16.5" customHeight="1" x14ac:dyDescent="0.25">
      <c r="A56" s="442"/>
      <c r="B56" s="4" t="s">
        <v>18</v>
      </c>
      <c r="C56" s="11">
        <v>0</v>
      </c>
      <c r="D56" s="14" t="s">
        <v>39</v>
      </c>
      <c r="E56" s="14" t="s">
        <v>39</v>
      </c>
      <c r="F56" s="14" t="s">
        <v>39</v>
      </c>
      <c r="G56" s="276">
        <f t="shared" si="0"/>
        <v>0</v>
      </c>
      <c r="H56" s="431">
        <v>10623</v>
      </c>
      <c r="I56" s="432"/>
      <c r="J56" s="279">
        <f t="shared" si="2"/>
        <v>10623</v>
      </c>
      <c r="K56" s="29">
        <v>3521</v>
      </c>
      <c r="L56" s="29">
        <v>7779</v>
      </c>
      <c r="M56" s="29">
        <v>12738</v>
      </c>
      <c r="N56" s="25">
        <v>2501</v>
      </c>
      <c r="O56" s="283">
        <f t="shared" si="3"/>
        <v>26539</v>
      </c>
      <c r="P56" s="37">
        <v>6947</v>
      </c>
      <c r="Q56" s="224" t="s">
        <v>39</v>
      </c>
      <c r="R56" s="276">
        <f t="shared" si="10"/>
        <v>6947</v>
      </c>
      <c r="S56" s="11" t="s">
        <v>39</v>
      </c>
      <c r="T56" s="9" t="s">
        <v>39</v>
      </c>
      <c r="U56" s="9" t="s">
        <v>39</v>
      </c>
      <c r="V56" s="24">
        <v>16552</v>
      </c>
      <c r="W56" s="24">
        <v>4721</v>
      </c>
      <c r="X56" s="144">
        <f t="shared" si="9"/>
        <v>21273</v>
      </c>
      <c r="Y56" s="30" t="s">
        <v>39</v>
      </c>
      <c r="Z56" s="29">
        <v>32574</v>
      </c>
      <c r="AA56" s="29">
        <v>886</v>
      </c>
      <c r="AB56" s="30" t="s">
        <v>39</v>
      </c>
      <c r="AC56" s="29">
        <v>16671</v>
      </c>
      <c r="AD56" s="30" t="s">
        <v>39</v>
      </c>
      <c r="AE56" s="29">
        <v>2573</v>
      </c>
      <c r="AF56" s="30" t="s">
        <v>63</v>
      </c>
      <c r="AG56" s="29">
        <v>687</v>
      </c>
      <c r="AH56" s="29">
        <v>948</v>
      </c>
      <c r="AI56" s="29">
        <v>3851</v>
      </c>
      <c r="AJ56" s="30">
        <v>0</v>
      </c>
      <c r="AK56" s="283">
        <f t="shared" si="11"/>
        <v>58190</v>
      </c>
      <c r="AL56" s="53">
        <f t="shared" si="7"/>
        <v>123572</v>
      </c>
    </row>
    <row r="57" spans="1:38" ht="16.5" customHeight="1" x14ac:dyDescent="0.25">
      <c r="A57" s="442"/>
      <c r="B57" s="4" t="s">
        <v>19</v>
      </c>
      <c r="C57" s="11">
        <v>0</v>
      </c>
      <c r="D57" s="9">
        <v>121</v>
      </c>
      <c r="E57" s="14" t="s">
        <v>39</v>
      </c>
      <c r="F57" s="14" t="s">
        <v>39</v>
      </c>
      <c r="G57" s="276">
        <f>+D57</f>
        <v>121</v>
      </c>
      <c r="H57" s="431">
        <v>9647</v>
      </c>
      <c r="I57" s="432"/>
      <c r="J57" s="279">
        <f t="shared" si="2"/>
        <v>9647</v>
      </c>
      <c r="K57" s="30">
        <v>2200</v>
      </c>
      <c r="L57" s="30">
        <v>7173</v>
      </c>
      <c r="M57" s="30">
        <v>11095</v>
      </c>
      <c r="N57" s="24">
        <v>1627</v>
      </c>
      <c r="O57" s="283">
        <f t="shared" si="3"/>
        <v>22095</v>
      </c>
      <c r="P57" s="38">
        <v>5636</v>
      </c>
      <c r="Q57" s="224" t="s">
        <v>39</v>
      </c>
      <c r="R57" s="276">
        <f t="shared" si="10"/>
        <v>5636</v>
      </c>
      <c r="S57" s="11" t="s">
        <v>39</v>
      </c>
      <c r="T57" s="9" t="s">
        <v>39</v>
      </c>
      <c r="U57" s="9" t="s">
        <v>39</v>
      </c>
      <c r="V57" s="24">
        <v>12559</v>
      </c>
      <c r="W57" s="24">
        <v>4937</v>
      </c>
      <c r="X57" s="144">
        <f t="shared" si="9"/>
        <v>17496</v>
      </c>
      <c r="Y57" s="30" t="s">
        <v>39</v>
      </c>
      <c r="Z57" s="30">
        <v>26842</v>
      </c>
      <c r="AA57" s="30">
        <v>824</v>
      </c>
      <c r="AB57" s="30" t="s">
        <v>39</v>
      </c>
      <c r="AC57" s="30">
        <v>12075</v>
      </c>
      <c r="AD57" s="30" t="s">
        <v>39</v>
      </c>
      <c r="AE57" s="30">
        <v>1789</v>
      </c>
      <c r="AF57" s="30" t="s">
        <v>63</v>
      </c>
      <c r="AG57" s="30">
        <v>558</v>
      </c>
      <c r="AH57" s="30">
        <v>727</v>
      </c>
      <c r="AI57" s="30">
        <v>3385</v>
      </c>
      <c r="AJ57" s="30">
        <v>0</v>
      </c>
      <c r="AK57" s="283">
        <f t="shared" si="11"/>
        <v>46200</v>
      </c>
      <c r="AL57" s="53">
        <f t="shared" si="7"/>
        <v>101195</v>
      </c>
    </row>
    <row r="58" spans="1:38" ht="16.5" customHeight="1" x14ac:dyDescent="0.25">
      <c r="A58" s="442"/>
      <c r="B58" s="4" t="s">
        <v>20</v>
      </c>
      <c r="C58" s="11">
        <v>0</v>
      </c>
      <c r="D58" s="9">
        <v>874</v>
      </c>
      <c r="E58" s="14" t="s">
        <v>39</v>
      </c>
      <c r="F58" s="14" t="s">
        <v>39</v>
      </c>
      <c r="G58" s="276">
        <f>+D58</f>
        <v>874</v>
      </c>
      <c r="H58" s="431">
        <v>10701</v>
      </c>
      <c r="I58" s="432"/>
      <c r="J58" s="279">
        <f t="shared" si="2"/>
        <v>10701</v>
      </c>
      <c r="K58" s="29">
        <v>3159</v>
      </c>
      <c r="L58" s="29">
        <v>5850</v>
      </c>
      <c r="M58" s="29">
        <v>10297</v>
      </c>
      <c r="N58" s="25">
        <v>1991</v>
      </c>
      <c r="O58" s="283">
        <f t="shared" si="3"/>
        <v>21297</v>
      </c>
      <c r="P58" s="37">
        <v>5563</v>
      </c>
      <c r="Q58" s="224" t="s">
        <v>39</v>
      </c>
      <c r="R58" s="276">
        <f t="shared" si="10"/>
        <v>5563</v>
      </c>
      <c r="S58" s="11" t="s">
        <v>39</v>
      </c>
      <c r="T58" s="9" t="s">
        <v>39</v>
      </c>
      <c r="U58" s="9" t="s">
        <v>39</v>
      </c>
      <c r="V58" s="24">
        <v>12411</v>
      </c>
      <c r="W58" s="24">
        <v>5339</v>
      </c>
      <c r="X58" s="144">
        <f t="shared" si="9"/>
        <v>17750</v>
      </c>
      <c r="Y58" s="30" t="s">
        <v>39</v>
      </c>
      <c r="Z58" s="29">
        <v>25027</v>
      </c>
      <c r="AA58" s="29">
        <v>704</v>
      </c>
      <c r="AB58" s="30" t="s">
        <v>39</v>
      </c>
      <c r="AC58" s="29">
        <v>12362</v>
      </c>
      <c r="AD58" s="30" t="s">
        <v>39</v>
      </c>
      <c r="AE58" s="29">
        <v>1673</v>
      </c>
      <c r="AF58" s="30" t="s">
        <v>63</v>
      </c>
      <c r="AG58" s="29">
        <v>532</v>
      </c>
      <c r="AH58" s="29">
        <v>699</v>
      </c>
      <c r="AI58" s="29">
        <v>3416</v>
      </c>
      <c r="AJ58" s="30">
        <v>0</v>
      </c>
      <c r="AK58" s="283">
        <f t="shared" si="11"/>
        <v>44413</v>
      </c>
      <c r="AL58" s="53">
        <f t="shared" si="7"/>
        <v>100598</v>
      </c>
    </row>
    <row r="59" spans="1:38" ht="16.5" customHeight="1" x14ac:dyDescent="0.25">
      <c r="A59" s="442"/>
      <c r="B59" s="4" t="s">
        <v>21</v>
      </c>
      <c r="C59" s="11">
        <v>0</v>
      </c>
      <c r="D59" s="9">
        <v>306</v>
      </c>
      <c r="E59" s="14" t="s">
        <v>39</v>
      </c>
      <c r="F59" s="14" t="s">
        <v>39</v>
      </c>
      <c r="G59" s="276">
        <f>+D59</f>
        <v>306</v>
      </c>
      <c r="H59" s="431">
        <v>11733</v>
      </c>
      <c r="I59" s="432"/>
      <c r="J59" s="279">
        <f t="shared" si="2"/>
        <v>11733</v>
      </c>
      <c r="K59" s="29">
        <v>3188</v>
      </c>
      <c r="L59" s="29">
        <v>5776</v>
      </c>
      <c r="M59" s="29">
        <v>9348</v>
      </c>
      <c r="N59" s="25">
        <v>2540</v>
      </c>
      <c r="O59" s="283">
        <f t="shared" si="3"/>
        <v>20852</v>
      </c>
      <c r="P59" s="37">
        <v>6805</v>
      </c>
      <c r="Q59" s="224" t="s">
        <v>39</v>
      </c>
      <c r="R59" s="276">
        <f t="shared" si="10"/>
        <v>6805</v>
      </c>
      <c r="S59" s="11" t="s">
        <v>39</v>
      </c>
      <c r="T59" s="9" t="s">
        <v>39</v>
      </c>
      <c r="U59" s="9" t="s">
        <v>39</v>
      </c>
      <c r="V59" s="24">
        <v>15680</v>
      </c>
      <c r="W59" s="24">
        <v>4904</v>
      </c>
      <c r="X59" s="144">
        <f t="shared" si="9"/>
        <v>20584</v>
      </c>
      <c r="Y59" s="30" t="s">
        <v>39</v>
      </c>
      <c r="Z59" s="29">
        <v>35114</v>
      </c>
      <c r="AA59" s="29">
        <v>1403</v>
      </c>
      <c r="AB59" s="30" t="s">
        <v>39</v>
      </c>
      <c r="AC59" s="29">
        <v>15785</v>
      </c>
      <c r="AD59" s="30" t="s">
        <v>39</v>
      </c>
      <c r="AE59" s="29">
        <v>2505</v>
      </c>
      <c r="AF59" s="30" t="s">
        <v>63</v>
      </c>
      <c r="AG59" s="29">
        <v>715</v>
      </c>
      <c r="AH59" s="29">
        <v>929</v>
      </c>
      <c r="AI59" s="29">
        <v>5305</v>
      </c>
      <c r="AJ59" s="30">
        <v>0</v>
      </c>
      <c r="AK59" s="283">
        <f t="shared" si="11"/>
        <v>61756</v>
      </c>
      <c r="AL59" s="53">
        <f t="shared" si="7"/>
        <v>122036</v>
      </c>
    </row>
    <row r="60" spans="1:38" ht="16.5" customHeight="1" x14ac:dyDescent="0.25">
      <c r="A60" s="442"/>
      <c r="B60" s="4" t="s">
        <v>22</v>
      </c>
      <c r="C60" s="11">
        <v>0</v>
      </c>
      <c r="D60" s="9">
        <v>314</v>
      </c>
      <c r="E60" s="14" t="s">
        <v>39</v>
      </c>
      <c r="F60" s="14" t="s">
        <v>39</v>
      </c>
      <c r="G60" s="276">
        <f>+D60</f>
        <v>314</v>
      </c>
      <c r="H60" s="431">
        <v>11761</v>
      </c>
      <c r="I60" s="432"/>
      <c r="J60" s="279">
        <f t="shared" si="2"/>
        <v>11761</v>
      </c>
      <c r="K60" s="29">
        <v>3130</v>
      </c>
      <c r="L60" s="29">
        <v>5019</v>
      </c>
      <c r="M60" s="29">
        <v>7501</v>
      </c>
      <c r="N60" s="25">
        <v>2956</v>
      </c>
      <c r="O60" s="283">
        <f t="shared" si="3"/>
        <v>18606</v>
      </c>
      <c r="P60" s="37">
        <v>6297</v>
      </c>
      <c r="Q60" s="224" t="s">
        <v>39</v>
      </c>
      <c r="R60" s="276">
        <f t="shared" si="10"/>
        <v>6297</v>
      </c>
      <c r="S60" s="11" t="s">
        <v>39</v>
      </c>
      <c r="T60" s="9" t="s">
        <v>39</v>
      </c>
      <c r="U60" s="9" t="s">
        <v>39</v>
      </c>
      <c r="V60" s="24">
        <v>15276</v>
      </c>
      <c r="W60" s="24">
        <v>4705</v>
      </c>
      <c r="X60" s="144">
        <f t="shared" si="9"/>
        <v>19981</v>
      </c>
      <c r="Y60" s="30" t="s">
        <v>39</v>
      </c>
      <c r="Z60" s="29">
        <v>43200</v>
      </c>
      <c r="AA60" s="29">
        <v>1246</v>
      </c>
      <c r="AB60" s="30" t="s">
        <v>39</v>
      </c>
      <c r="AC60" s="29">
        <v>15909</v>
      </c>
      <c r="AD60" s="30" t="s">
        <v>39</v>
      </c>
      <c r="AE60" s="29">
        <v>2364</v>
      </c>
      <c r="AF60" s="30" t="s">
        <v>63</v>
      </c>
      <c r="AG60" s="29">
        <v>705</v>
      </c>
      <c r="AH60" s="29">
        <v>916</v>
      </c>
      <c r="AI60" s="29">
        <v>4976</v>
      </c>
      <c r="AJ60" s="30">
        <v>0</v>
      </c>
      <c r="AK60" s="283">
        <f t="shared" si="11"/>
        <v>69316</v>
      </c>
      <c r="AL60" s="53">
        <f t="shared" si="7"/>
        <v>126275</v>
      </c>
    </row>
    <row r="61" spans="1:38" ht="16.5" customHeight="1" thickBot="1" x14ac:dyDescent="0.3">
      <c r="A61" s="467"/>
      <c r="B61" s="5" t="s">
        <v>23</v>
      </c>
      <c r="C61" s="12">
        <v>0</v>
      </c>
      <c r="D61" s="10">
        <v>497</v>
      </c>
      <c r="E61" s="57" t="s">
        <v>39</v>
      </c>
      <c r="F61" s="57" t="s">
        <v>39</v>
      </c>
      <c r="G61" s="278">
        <f>+D61</f>
        <v>497</v>
      </c>
      <c r="H61" s="433">
        <v>14092</v>
      </c>
      <c r="I61" s="434"/>
      <c r="J61" s="282">
        <f>+H61</f>
        <v>14092</v>
      </c>
      <c r="K61" s="31">
        <v>3130</v>
      </c>
      <c r="L61" s="31">
        <v>4971</v>
      </c>
      <c r="M61" s="31">
        <v>11133</v>
      </c>
      <c r="N61" s="27">
        <v>3946</v>
      </c>
      <c r="O61" s="286">
        <f t="shared" si="3"/>
        <v>23180</v>
      </c>
      <c r="P61" s="39">
        <v>8564</v>
      </c>
      <c r="Q61" s="225" t="s">
        <v>39</v>
      </c>
      <c r="R61" s="278">
        <f t="shared" si="10"/>
        <v>8564</v>
      </c>
      <c r="S61" s="12" t="s">
        <v>39</v>
      </c>
      <c r="T61" s="10" t="s">
        <v>39</v>
      </c>
      <c r="U61" s="10" t="s">
        <v>39</v>
      </c>
      <c r="V61" s="42">
        <v>18979</v>
      </c>
      <c r="W61" s="42">
        <v>3869</v>
      </c>
      <c r="X61" s="145">
        <f t="shared" si="9"/>
        <v>22848</v>
      </c>
      <c r="Y61" s="51" t="s">
        <v>39</v>
      </c>
      <c r="Z61" s="49">
        <v>50656</v>
      </c>
      <c r="AA61" s="49">
        <v>1651</v>
      </c>
      <c r="AB61" s="51" t="s">
        <v>39</v>
      </c>
      <c r="AC61" s="49">
        <v>19431</v>
      </c>
      <c r="AD61" s="41" t="s">
        <v>39</v>
      </c>
      <c r="AE61" s="49">
        <v>2824</v>
      </c>
      <c r="AF61" s="51" t="s">
        <v>63</v>
      </c>
      <c r="AG61" s="49">
        <v>604</v>
      </c>
      <c r="AH61" s="49">
        <v>812</v>
      </c>
      <c r="AI61" s="49">
        <v>5517</v>
      </c>
      <c r="AJ61" s="51">
        <v>0</v>
      </c>
      <c r="AK61" s="284">
        <f t="shared" ref="AK61:AK67" si="12">+Z61+AA61+AC61+AE61+AG61+AH61+AI61+AJ61</f>
        <v>81495</v>
      </c>
      <c r="AL61" s="54">
        <f t="shared" si="7"/>
        <v>150676</v>
      </c>
    </row>
    <row r="62" spans="1:38" ht="16.5" customHeight="1" x14ac:dyDescent="0.25">
      <c r="A62" s="442">
        <v>2011</v>
      </c>
      <c r="B62" s="6" t="s">
        <v>12</v>
      </c>
      <c r="C62" s="13">
        <v>500</v>
      </c>
      <c r="D62" s="14">
        <v>155</v>
      </c>
      <c r="E62" s="14" t="s">
        <v>39</v>
      </c>
      <c r="F62" s="14" t="s">
        <v>39</v>
      </c>
      <c r="G62" s="276">
        <f t="shared" ref="G62:G69" si="13">+C62+D62</f>
        <v>655</v>
      </c>
      <c r="H62" s="40">
        <v>8587</v>
      </c>
      <c r="I62" s="26">
        <v>3966</v>
      </c>
      <c r="J62" s="279">
        <f>+H62+I62</f>
        <v>12553</v>
      </c>
      <c r="K62" s="28">
        <v>4804</v>
      </c>
      <c r="L62" s="28">
        <v>8253</v>
      </c>
      <c r="M62" s="28">
        <v>16975</v>
      </c>
      <c r="N62" s="26">
        <v>4598</v>
      </c>
      <c r="O62" s="283">
        <f t="shared" si="3"/>
        <v>34630</v>
      </c>
      <c r="P62" s="40">
        <v>9611</v>
      </c>
      <c r="Q62" s="223" t="s">
        <v>39</v>
      </c>
      <c r="R62" s="276">
        <f t="shared" si="10"/>
        <v>9611</v>
      </c>
      <c r="S62" s="13" t="s">
        <v>39</v>
      </c>
      <c r="T62" s="14" t="s">
        <v>39</v>
      </c>
      <c r="U62" s="14" t="s">
        <v>39</v>
      </c>
      <c r="V62" s="26">
        <v>19443</v>
      </c>
      <c r="W62" s="26">
        <v>4199</v>
      </c>
      <c r="X62" s="276">
        <f t="shared" si="9"/>
        <v>23642</v>
      </c>
      <c r="Y62" s="36" t="s">
        <v>39</v>
      </c>
      <c r="Z62" s="50">
        <v>81918</v>
      </c>
      <c r="AA62" s="50">
        <v>4061</v>
      </c>
      <c r="AB62" s="50" t="s">
        <v>39</v>
      </c>
      <c r="AC62" s="50">
        <v>26638</v>
      </c>
      <c r="AD62" s="50" t="s">
        <v>39</v>
      </c>
      <c r="AE62" s="50">
        <v>3186</v>
      </c>
      <c r="AF62" s="50" t="s">
        <v>63</v>
      </c>
      <c r="AG62" s="50">
        <v>973</v>
      </c>
      <c r="AH62" s="50">
        <v>1222</v>
      </c>
      <c r="AI62" s="50">
        <v>5701</v>
      </c>
      <c r="AJ62" s="50">
        <v>0</v>
      </c>
      <c r="AK62" s="285">
        <f t="shared" si="12"/>
        <v>123699</v>
      </c>
      <c r="AL62" s="55">
        <f t="shared" si="7"/>
        <v>204790</v>
      </c>
    </row>
    <row r="63" spans="1:38" ht="16.5" customHeight="1" x14ac:dyDescent="0.25">
      <c r="A63" s="442"/>
      <c r="B63" s="4" t="s">
        <v>13</v>
      </c>
      <c r="C63" s="11">
        <v>800</v>
      </c>
      <c r="D63" s="9">
        <v>775</v>
      </c>
      <c r="E63" s="14" t="s">
        <v>39</v>
      </c>
      <c r="F63" s="14" t="s">
        <v>39</v>
      </c>
      <c r="G63" s="276">
        <f t="shared" si="13"/>
        <v>1575</v>
      </c>
      <c r="H63" s="37">
        <v>7053</v>
      </c>
      <c r="I63" s="25">
        <v>4865</v>
      </c>
      <c r="J63" s="279">
        <f t="shared" ref="J63:J113" si="14">+H63+I63</f>
        <v>11918</v>
      </c>
      <c r="K63" s="29">
        <v>4711</v>
      </c>
      <c r="L63" s="29">
        <v>8752</v>
      </c>
      <c r="M63" s="29">
        <v>14640</v>
      </c>
      <c r="N63" s="25">
        <v>3569</v>
      </c>
      <c r="O63" s="283">
        <f t="shared" si="3"/>
        <v>31672</v>
      </c>
      <c r="P63" s="37">
        <v>6360</v>
      </c>
      <c r="Q63" s="224" t="s">
        <v>39</v>
      </c>
      <c r="R63" s="276">
        <f t="shared" si="10"/>
        <v>6360</v>
      </c>
      <c r="S63" s="11" t="s">
        <v>39</v>
      </c>
      <c r="T63" s="9" t="s">
        <v>39</v>
      </c>
      <c r="U63" s="9" t="s">
        <v>39</v>
      </c>
      <c r="V63" s="24">
        <v>16404</v>
      </c>
      <c r="W63" s="24">
        <v>4540</v>
      </c>
      <c r="X63" s="144">
        <f t="shared" si="9"/>
        <v>20944</v>
      </c>
      <c r="Y63" s="38" t="s">
        <v>39</v>
      </c>
      <c r="Z63" s="29">
        <v>70203</v>
      </c>
      <c r="AA63" s="29">
        <v>4220</v>
      </c>
      <c r="AB63" s="30" t="s">
        <v>39</v>
      </c>
      <c r="AC63" s="29">
        <v>19902</v>
      </c>
      <c r="AD63" s="30" t="s">
        <v>39</v>
      </c>
      <c r="AE63" s="29">
        <v>2388</v>
      </c>
      <c r="AF63" s="30" t="s">
        <v>63</v>
      </c>
      <c r="AG63" s="29">
        <v>805</v>
      </c>
      <c r="AH63" s="29">
        <v>1045</v>
      </c>
      <c r="AI63" s="29">
        <v>4600</v>
      </c>
      <c r="AJ63" s="30">
        <v>0</v>
      </c>
      <c r="AK63" s="283">
        <f t="shared" si="12"/>
        <v>103163</v>
      </c>
      <c r="AL63" s="53">
        <f t="shared" si="7"/>
        <v>175632</v>
      </c>
    </row>
    <row r="64" spans="1:38" ht="16.5" customHeight="1" x14ac:dyDescent="0.25">
      <c r="A64" s="442"/>
      <c r="B64" s="4" t="s">
        <v>14</v>
      </c>
      <c r="C64" s="11">
        <v>800</v>
      </c>
      <c r="D64" s="9">
        <v>473</v>
      </c>
      <c r="E64" s="14" t="s">
        <v>39</v>
      </c>
      <c r="F64" s="14" t="s">
        <v>39</v>
      </c>
      <c r="G64" s="276">
        <f t="shared" si="13"/>
        <v>1273</v>
      </c>
      <c r="H64" s="37">
        <v>7472</v>
      </c>
      <c r="I64" s="25">
        <v>3638</v>
      </c>
      <c r="J64" s="279">
        <f t="shared" si="14"/>
        <v>11110</v>
      </c>
      <c r="K64" s="29">
        <v>3247</v>
      </c>
      <c r="L64" s="29">
        <v>7323</v>
      </c>
      <c r="M64" s="29">
        <v>10502</v>
      </c>
      <c r="N64" s="25">
        <v>2843</v>
      </c>
      <c r="O64" s="283">
        <f t="shared" si="3"/>
        <v>23915</v>
      </c>
      <c r="P64" s="37">
        <v>0</v>
      </c>
      <c r="Q64" s="224" t="s">
        <v>39</v>
      </c>
      <c r="R64" s="276">
        <f t="shared" si="10"/>
        <v>0</v>
      </c>
      <c r="S64" s="11" t="s">
        <v>39</v>
      </c>
      <c r="T64" s="9" t="s">
        <v>39</v>
      </c>
      <c r="U64" s="9" t="s">
        <v>39</v>
      </c>
      <c r="V64" s="24">
        <v>17454</v>
      </c>
      <c r="W64" s="24">
        <v>4431</v>
      </c>
      <c r="X64" s="144">
        <f t="shared" si="9"/>
        <v>21885</v>
      </c>
      <c r="Y64" s="38" t="s">
        <v>39</v>
      </c>
      <c r="Z64" s="29">
        <f>42928+245</f>
        <v>43173</v>
      </c>
      <c r="AA64" s="29">
        <v>1181</v>
      </c>
      <c r="AB64" s="30" t="s">
        <v>39</v>
      </c>
      <c r="AC64" s="29">
        <v>17226</v>
      </c>
      <c r="AD64" s="30" t="s">
        <v>39</v>
      </c>
      <c r="AE64" s="29">
        <v>1942</v>
      </c>
      <c r="AF64" s="30" t="s">
        <v>63</v>
      </c>
      <c r="AG64" s="29">
        <v>692</v>
      </c>
      <c r="AH64" s="29">
        <v>899</v>
      </c>
      <c r="AI64" s="29">
        <v>4452</v>
      </c>
      <c r="AJ64" s="30">
        <v>0</v>
      </c>
      <c r="AK64" s="283">
        <f t="shared" si="12"/>
        <v>69565</v>
      </c>
      <c r="AL64" s="53">
        <f t="shared" si="7"/>
        <v>127748</v>
      </c>
    </row>
    <row r="65" spans="1:38" ht="16.5" customHeight="1" x14ac:dyDescent="0.25">
      <c r="A65" s="442"/>
      <c r="B65" s="4" t="s">
        <v>15</v>
      </c>
      <c r="C65" s="11">
        <v>600</v>
      </c>
      <c r="D65" s="9">
        <v>632</v>
      </c>
      <c r="E65" s="14" t="s">
        <v>39</v>
      </c>
      <c r="F65" s="14" t="s">
        <v>39</v>
      </c>
      <c r="G65" s="276">
        <f t="shared" si="13"/>
        <v>1232</v>
      </c>
      <c r="H65" s="37">
        <v>7991</v>
      </c>
      <c r="I65" s="25">
        <v>4465</v>
      </c>
      <c r="J65" s="279">
        <f t="shared" si="14"/>
        <v>12456</v>
      </c>
      <c r="K65" s="29">
        <v>3375</v>
      </c>
      <c r="L65" s="29">
        <v>6921</v>
      </c>
      <c r="M65" s="29">
        <v>9979</v>
      </c>
      <c r="N65" s="25">
        <v>2409</v>
      </c>
      <c r="O65" s="283">
        <f t="shared" si="3"/>
        <v>22684</v>
      </c>
      <c r="P65" s="37">
        <v>0</v>
      </c>
      <c r="Q65" s="224" t="s">
        <v>39</v>
      </c>
      <c r="R65" s="276">
        <f t="shared" si="10"/>
        <v>0</v>
      </c>
      <c r="S65" s="11" t="s">
        <v>39</v>
      </c>
      <c r="T65" s="9" t="s">
        <v>39</v>
      </c>
      <c r="U65" s="9" t="s">
        <v>39</v>
      </c>
      <c r="V65" s="24">
        <v>15318</v>
      </c>
      <c r="W65" s="24">
        <v>4905</v>
      </c>
      <c r="X65" s="144">
        <f t="shared" si="9"/>
        <v>20223</v>
      </c>
      <c r="Y65" s="38" t="s">
        <v>39</v>
      </c>
      <c r="Z65" s="29">
        <v>20934</v>
      </c>
      <c r="AA65" s="29">
        <v>232</v>
      </c>
      <c r="AB65" s="30" t="s">
        <v>39</v>
      </c>
      <c r="AC65" s="29">
        <v>14753</v>
      </c>
      <c r="AD65" s="30" t="s">
        <v>39</v>
      </c>
      <c r="AE65" s="29">
        <v>1712</v>
      </c>
      <c r="AF65" s="30" t="s">
        <v>63</v>
      </c>
      <c r="AG65" s="29">
        <v>743</v>
      </c>
      <c r="AH65" s="29">
        <v>1098</v>
      </c>
      <c r="AI65" s="29">
        <v>3866</v>
      </c>
      <c r="AJ65" s="30">
        <v>0</v>
      </c>
      <c r="AK65" s="283">
        <f t="shared" si="12"/>
        <v>43338</v>
      </c>
      <c r="AL65" s="53">
        <f t="shared" si="7"/>
        <v>99933</v>
      </c>
    </row>
    <row r="66" spans="1:38" ht="16.5" customHeight="1" x14ac:dyDescent="0.25">
      <c r="A66" s="442"/>
      <c r="B66" s="4" t="s">
        <v>16</v>
      </c>
      <c r="C66" s="11">
        <v>900</v>
      </c>
      <c r="D66" s="9">
        <v>384</v>
      </c>
      <c r="E66" s="14" t="s">
        <v>39</v>
      </c>
      <c r="F66" s="14" t="s">
        <v>39</v>
      </c>
      <c r="G66" s="276">
        <f t="shared" si="13"/>
        <v>1284</v>
      </c>
      <c r="H66" s="37">
        <v>7727</v>
      </c>
      <c r="I66" s="25">
        <v>4022</v>
      </c>
      <c r="J66" s="279">
        <f t="shared" si="14"/>
        <v>11749</v>
      </c>
      <c r="K66" s="29">
        <v>2642</v>
      </c>
      <c r="L66" s="29">
        <v>5634</v>
      </c>
      <c r="M66" s="29">
        <v>8960</v>
      </c>
      <c r="N66" s="25">
        <v>1997</v>
      </c>
      <c r="O66" s="283">
        <f t="shared" si="3"/>
        <v>19233</v>
      </c>
      <c r="P66" s="37">
        <v>0</v>
      </c>
      <c r="Q66" s="224" t="s">
        <v>39</v>
      </c>
      <c r="R66" s="276">
        <f t="shared" si="10"/>
        <v>0</v>
      </c>
      <c r="S66" s="11" t="s">
        <v>39</v>
      </c>
      <c r="T66" s="9" t="s">
        <v>39</v>
      </c>
      <c r="U66" s="9" t="s">
        <v>39</v>
      </c>
      <c r="V66" s="24">
        <v>14436</v>
      </c>
      <c r="W66" s="24">
        <v>4369</v>
      </c>
      <c r="X66" s="144">
        <f t="shared" si="9"/>
        <v>18805</v>
      </c>
      <c r="Y66" s="38" t="s">
        <v>39</v>
      </c>
      <c r="Z66" s="29">
        <v>17055</v>
      </c>
      <c r="AA66" s="29">
        <v>0</v>
      </c>
      <c r="AB66" s="30" t="s">
        <v>39</v>
      </c>
      <c r="AC66" s="29">
        <v>13513</v>
      </c>
      <c r="AD66" s="30" t="s">
        <v>39</v>
      </c>
      <c r="AE66" s="29">
        <v>1823</v>
      </c>
      <c r="AF66" s="30" t="s">
        <v>63</v>
      </c>
      <c r="AG66" s="29">
        <v>565</v>
      </c>
      <c r="AH66" s="29">
        <v>995</v>
      </c>
      <c r="AI66" s="29">
        <v>2870</v>
      </c>
      <c r="AJ66" s="30">
        <v>0</v>
      </c>
      <c r="AK66" s="283">
        <f t="shared" si="12"/>
        <v>36821</v>
      </c>
      <c r="AL66" s="53">
        <f t="shared" si="7"/>
        <v>87892</v>
      </c>
    </row>
    <row r="67" spans="1:38" ht="16.5" customHeight="1" x14ac:dyDescent="0.25">
      <c r="A67" s="442"/>
      <c r="B67" s="4" t="s">
        <v>17</v>
      </c>
      <c r="C67" s="11">
        <v>700</v>
      </c>
      <c r="D67" s="9">
        <v>368</v>
      </c>
      <c r="E67" s="14" t="s">
        <v>39</v>
      </c>
      <c r="F67" s="14" t="s">
        <v>39</v>
      </c>
      <c r="G67" s="276">
        <f t="shared" si="13"/>
        <v>1068</v>
      </c>
      <c r="H67" s="37">
        <v>7246</v>
      </c>
      <c r="I67" s="25">
        <v>3745</v>
      </c>
      <c r="J67" s="279">
        <f t="shared" si="14"/>
        <v>10991</v>
      </c>
      <c r="K67" s="29">
        <v>2213</v>
      </c>
      <c r="L67" s="29">
        <v>5885</v>
      </c>
      <c r="M67" s="29">
        <v>8976</v>
      </c>
      <c r="N67" s="25">
        <v>2070</v>
      </c>
      <c r="O67" s="283">
        <f t="shared" si="3"/>
        <v>19144</v>
      </c>
      <c r="P67" s="37">
        <v>1844</v>
      </c>
      <c r="Q67" s="224" t="s">
        <v>39</v>
      </c>
      <c r="R67" s="276">
        <f t="shared" si="10"/>
        <v>1844</v>
      </c>
      <c r="S67" s="38">
        <v>118</v>
      </c>
      <c r="T67" s="9" t="s">
        <v>39</v>
      </c>
      <c r="U67" s="9" t="s">
        <v>39</v>
      </c>
      <c r="V67" s="24">
        <v>13904</v>
      </c>
      <c r="W67" s="24">
        <v>4576</v>
      </c>
      <c r="X67" s="144">
        <f>+S67+V67+W67</f>
        <v>18598</v>
      </c>
      <c r="Y67" s="38" t="s">
        <v>39</v>
      </c>
      <c r="Z67" s="29">
        <v>15914</v>
      </c>
      <c r="AA67" s="29">
        <v>0</v>
      </c>
      <c r="AB67" s="30" t="s">
        <v>39</v>
      </c>
      <c r="AC67" s="29">
        <v>12326</v>
      </c>
      <c r="AD67" s="30" t="s">
        <v>39</v>
      </c>
      <c r="AE67" s="29">
        <v>1282</v>
      </c>
      <c r="AF67" s="30" t="s">
        <v>63</v>
      </c>
      <c r="AG67" s="29">
        <v>505</v>
      </c>
      <c r="AH67" s="29">
        <v>744</v>
      </c>
      <c r="AI67" s="29">
        <v>827</v>
      </c>
      <c r="AJ67" s="30">
        <v>0</v>
      </c>
      <c r="AK67" s="283">
        <f t="shared" si="12"/>
        <v>31598</v>
      </c>
      <c r="AL67" s="53">
        <f t="shared" si="7"/>
        <v>83243</v>
      </c>
    </row>
    <row r="68" spans="1:38" ht="16.5" customHeight="1" x14ac:dyDescent="0.25">
      <c r="A68" s="442"/>
      <c r="B68" s="4" t="s">
        <v>18</v>
      </c>
      <c r="C68" s="11">
        <v>1000</v>
      </c>
      <c r="D68" s="9">
        <v>588</v>
      </c>
      <c r="E68" s="14" t="s">
        <v>39</v>
      </c>
      <c r="F68" s="14" t="s">
        <v>39</v>
      </c>
      <c r="G68" s="276">
        <f t="shared" si="13"/>
        <v>1588</v>
      </c>
      <c r="H68" s="37">
        <v>8082</v>
      </c>
      <c r="I68" s="25">
        <v>3920</v>
      </c>
      <c r="J68" s="279">
        <f t="shared" si="14"/>
        <v>12002</v>
      </c>
      <c r="K68" s="29">
        <v>4411</v>
      </c>
      <c r="L68" s="29">
        <v>8331</v>
      </c>
      <c r="M68" s="29">
        <v>15032</v>
      </c>
      <c r="N68" s="25">
        <v>3431</v>
      </c>
      <c r="O68" s="283">
        <f t="shared" si="3"/>
        <v>31205</v>
      </c>
      <c r="P68" s="37">
        <v>7299</v>
      </c>
      <c r="Q68" s="224" t="s">
        <v>39</v>
      </c>
      <c r="R68" s="276">
        <f t="shared" si="10"/>
        <v>7299</v>
      </c>
      <c r="S68" s="38">
        <v>1692</v>
      </c>
      <c r="T68" s="9" t="s">
        <v>39</v>
      </c>
      <c r="U68" s="9" t="s">
        <v>39</v>
      </c>
      <c r="V68" s="24">
        <v>17443</v>
      </c>
      <c r="W68" s="24">
        <v>4164</v>
      </c>
      <c r="X68" s="144">
        <f t="shared" ref="X68:X94" si="15">+S68+V68+W68</f>
        <v>23299</v>
      </c>
      <c r="Y68" s="37">
        <v>169</v>
      </c>
      <c r="Z68" s="29">
        <v>23669</v>
      </c>
      <c r="AA68" s="29">
        <v>0</v>
      </c>
      <c r="AB68" s="30" t="s">
        <v>39</v>
      </c>
      <c r="AC68" s="29">
        <v>18513</v>
      </c>
      <c r="AD68" s="30" t="s">
        <v>39</v>
      </c>
      <c r="AE68" s="29">
        <v>1473</v>
      </c>
      <c r="AF68" s="30" t="s">
        <v>63</v>
      </c>
      <c r="AG68" s="29">
        <v>840</v>
      </c>
      <c r="AH68" s="29">
        <v>1023</v>
      </c>
      <c r="AI68" s="29">
        <v>1401</v>
      </c>
      <c r="AJ68" s="30">
        <v>0</v>
      </c>
      <c r="AK68" s="283">
        <f>+Y68+Z68+AA68+AC68+AE68+AG68+AH68+AI68+AJ68</f>
        <v>47088</v>
      </c>
      <c r="AL68" s="53">
        <f t="shared" si="7"/>
        <v>122481</v>
      </c>
    </row>
    <row r="69" spans="1:38" ht="16.5" customHeight="1" x14ac:dyDescent="0.25">
      <c r="A69" s="442"/>
      <c r="B69" s="4" t="s">
        <v>19</v>
      </c>
      <c r="C69" s="11">
        <v>800</v>
      </c>
      <c r="D69" s="9">
        <v>146</v>
      </c>
      <c r="E69" s="14" t="s">
        <v>39</v>
      </c>
      <c r="F69" s="14" t="s">
        <v>39</v>
      </c>
      <c r="G69" s="276">
        <f t="shared" si="13"/>
        <v>946</v>
      </c>
      <c r="H69" s="38">
        <v>6906</v>
      </c>
      <c r="I69" s="24">
        <v>2840</v>
      </c>
      <c r="J69" s="279">
        <f t="shared" si="14"/>
        <v>9746</v>
      </c>
      <c r="K69" s="30">
        <v>2804</v>
      </c>
      <c r="L69" s="30">
        <v>6001</v>
      </c>
      <c r="M69" s="30">
        <v>10216</v>
      </c>
      <c r="N69" s="24">
        <v>2141</v>
      </c>
      <c r="O69" s="283">
        <f t="shared" si="3"/>
        <v>21162</v>
      </c>
      <c r="P69" s="38">
        <v>6096</v>
      </c>
      <c r="Q69" s="224" t="s">
        <v>39</v>
      </c>
      <c r="R69" s="276">
        <f t="shared" si="10"/>
        <v>6096</v>
      </c>
      <c r="S69" s="38">
        <v>793</v>
      </c>
      <c r="T69" s="9" t="s">
        <v>39</v>
      </c>
      <c r="U69" s="9" t="s">
        <v>39</v>
      </c>
      <c r="V69" s="24">
        <v>14622</v>
      </c>
      <c r="W69" s="24">
        <v>4339</v>
      </c>
      <c r="X69" s="144">
        <f t="shared" si="15"/>
        <v>19754</v>
      </c>
      <c r="Y69" s="38">
        <v>667</v>
      </c>
      <c r="Z69" s="30">
        <v>18883</v>
      </c>
      <c r="AA69" s="30">
        <v>0</v>
      </c>
      <c r="AB69" s="30" t="s">
        <v>39</v>
      </c>
      <c r="AC69" s="30">
        <v>13737</v>
      </c>
      <c r="AD69" s="30" t="s">
        <v>39</v>
      </c>
      <c r="AE69" s="30">
        <v>1122</v>
      </c>
      <c r="AF69" s="30" t="s">
        <v>63</v>
      </c>
      <c r="AG69" s="30">
        <v>698</v>
      </c>
      <c r="AH69" s="30">
        <v>892</v>
      </c>
      <c r="AI69" s="30">
        <v>2172</v>
      </c>
      <c r="AJ69" s="30">
        <v>0</v>
      </c>
      <c r="AK69" s="283">
        <f t="shared" ref="AK69:AK80" si="16">+Y69+Z69+AA69+AC69+AE69+AG69+AH69+AI69+AJ69</f>
        <v>38171</v>
      </c>
      <c r="AL69" s="53">
        <f t="shared" si="7"/>
        <v>95875</v>
      </c>
    </row>
    <row r="70" spans="1:38" ht="16.5" customHeight="1" x14ac:dyDescent="0.25">
      <c r="A70" s="442"/>
      <c r="B70" s="4" t="s">
        <v>20</v>
      </c>
      <c r="C70" s="11">
        <v>1200</v>
      </c>
      <c r="D70" s="9">
        <v>975</v>
      </c>
      <c r="E70" s="14" t="s">
        <v>39</v>
      </c>
      <c r="F70" s="9">
        <v>48</v>
      </c>
      <c r="G70" s="276">
        <f>+C70+D70+F70</f>
        <v>2223</v>
      </c>
      <c r="H70" s="37">
        <v>8281</v>
      </c>
      <c r="I70" s="25">
        <v>3409</v>
      </c>
      <c r="J70" s="279">
        <f t="shared" si="14"/>
        <v>11690</v>
      </c>
      <c r="K70" s="29">
        <v>3028</v>
      </c>
      <c r="L70" s="29">
        <v>5022</v>
      </c>
      <c r="M70" s="29">
        <v>8800</v>
      </c>
      <c r="N70" s="25">
        <v>2418</v>
      </c>
      <c r="O70" s="283">
        <f t="shared" si="3"/>
        <v>19268</v>
      </c>
      <c r="P70" s="37">
        <v>6353</v>
      </c>
      <c r="Q70" s="224" t="s">
        <v>39</v>
      </c>
      <c r="R70" s="276">
        <f t="shared" si="10"/>
        <v>6353</v>
      </c>
      <c r="S70" s="38">
        <v>823</v>
      </c>
      <c r="T70" s="9" t="s">
        <v>39</v>
      </c>
      <c r="U70" s="9" t="s">
        <v>39</v>
      </c>
      <c r="V70" s="24">
        <v>14986</v>
      </c>
      <c r="W70" s="24">
        <v>4322</v>
      </c>
      <c r="X70" s="144">
        <f t="shared" si="15"/>
        <v>20131</v>
      </c>
      <c r="Y70" s="37">
        <v>873</v>
      </c>
      <c r="Z70" s="29">
        <v>19708</v>
      </c>
      <c r="AA70" s="29">
        <v>0</v>
      </c>
      <c r="AB70" s="30" t="s">
        <v>39</v>
      </c>
      <c r="AC70" s="29">
        <v>14373</v>
      </c>
      <c r="AD70" s="30" t="s">
        <v>39</v>
      </c>
      <c r="AE70" s="29">
        <v>1350</v>
      </c>
      <c r="AF70" s="30" t="s">
        <v>63</v>
      </c>
      <c r="AG70" s="29">
        <v>751</v>
      </c>
      <c r="AH70" s="29">
        <v>811</v>
      </c>
      <c r="AI70" s="29">
        <v>2499</v>
      </c>
      <c r="AJ70" s="30">
        <v>235</v>
      </c>
      <c r="AK70" s="283">
        <f t="shared" si="16"/>
        <v>40600</v>
      </c>
      <c r="AL70" s="53">
        <f t="shared" si="7"/>
        <v>100265</v>
      </c>
    </row>
    <row r="71" spans="1:38" ht="16.5" customHeight="1" x14ac:dyDescent="0.25">
      <c r="A71" s="442"/>
      <c r="B71" s="4" t="s">
        <v>21</v>
      </c>
      <c r="C71" s="11">
        <v>700</v>
      </c>
      <c r="D71" s="9">
        <v>426</v>
      </c>
      <c r="E71" s="14" t="s">
        <v>39</v>
      </c>
      <c r="F71" s="9">
        <v>420</v>
      </c>
      <c r="G71" s="276">
        <f>+C71+D71+F71</f>
        <v>1546</v>
      </c>
      <c r="H71" s="37">
        <v>8020</v>
      </c>
      <c r="I71" s="25">
        <v>4516</v>
      </c>
      <c r="J71" s="279">
        <f t="shared" si="14"/>
        <v>12536</v>
      </c>
      <c r="K71" s="29">
        <v>4010</v>
      </c>
      <c r="L71" s="29">
        <v>5589</v>
      </c>
      <c r="M71" s="29">
        <v>9406</v>
      </c>
      <c r="N71" s="25">
        <v>1497</v>
      </c>
      <c r="O71" s="283">
        <f t="shared" si="3"/>
        <v>20502</v>
      </c>
      <c r="P71" s="37">
        <v>6417</v>
      </c>
      <c r="Q71" s="224" t="s">
        <v>39</v>
      </c>
      <c r="R71" s="276">
        <f t="shared" si="10"/>
        <v>6417</v>
      </c>
      <c r="S71" s="38">
        <v>1045</v>
      </c>
      <c r="T71" s="9" t="s">
        <v>39</v>
      </c>
      <c r="U71" s="9" t="s">
        <v>39</v>
      </c>
      <c r="V71" s="24">
        <v>16825</v>
      </c>
      <c r="W71" s="24">
        <v>4318</v>
      </c>
      <c r="X71" s="144">
        <f t="shared" si="15"/>
        <v>22188</v>
      </c>
      <c r="Y71" s="37">
        <v>1191</v>
      </c>
      <c r="Z71" s="29">
        <v>23072</v>
      </c>
      <c r="AA71" s="29">
        <v>0</v>
      </c>
      <c r="AB71" s="30" t="s">
        <v>39</v>
      </c>
      <c r="AC71" s="29">
        <v>16163</v>
      </c>
      <c r="AD71" s="30" t="s">
        <v>39</v>
      </c>
      <c r="AE71" s="29">
        <v>1595</v>
      </c>
      <c r="AF71" s="30" t="s">
        <v>63</v>
      </c>
      <c r="AG71" s="29">
        <v>905</v>
      </c>
      <c r="AH71" s="29">
        <v>1098</v>
      </c>
      <c r="AI71" s="29">
        <v>3598</v>
      </c>
      <c r="AJ71" s="30">
        <v>226</v>
      </c>
      <c r="AK71" s="283">
        <f t="shared" si="16"/>
        <v>47848</v>
      </c>
      <c r="AL71" s="53">
        <f t="shared" si="7"/>
        <v>111037</v>
      </c>
    </row>
    <row r="72" spans="1:38" ht="16.5" customHeight="1" x14ac:dyDescent="0.25">
      <c r="A72" s="442"/>
      <c r="B72" s="4" t="s">
        <v>22</v>
      </c>
      <c r="C72" s="11">
        <v>700</v>
      </c>
      <c r="D72" s="9">
        <v>568</v>
      </c>
      <c r="E72" s="14" t="s">
        <v>39</v>
      </c>
      <c r="F72" s="9">
        <v>391</v>
      </c>
      <c r="G72" s="276">
        <f>+C72+D72+F72</f>
        <v>1659</v>
      </c>
      <c r="H72" s="37">
        <v>5375</v>
      </c>
      <c r="I72" s="25">
        <v>2907</v>
      </c>
      <c r="J72" s="279">
        <f t="shared" si="14"/>
        <v>8282</v>
      </c>
      <c r="K72" s="29">
        <v>3307</v>
      </c>
      <c r="L72" s="29">
        <v>5222</v>
      </c>
      <c r="M72" s="29">
        <v>7244</v>
      </c>
      <c r="N72" s="25">
        <v>1714</v>
      </c>
      <c r="O72" s="283">
        <f t="shared" si="3"/>
        <v>17487</v>
      </c>
      <c r="P72" s="37">
        <v>7076</v>
      </c>
      <c r="Q72" s="224" t="s">
        <v>39</v>
      </c>
      <c r="R72" s="276">
        <f t="shared" si="10"/>
        <v>7076</v>
      </c>
      <c r="S72" s="38">
        <v>961</v>
      </c>
      <c r="T72" s="9" t="s">
        <v>39</v>
      </c>
      <c r="U72" s="9" t="s">
        <v>39</v>
      </c>
      <c r="V72" s="24">
        <v>16247</v>
      </c>
      <c r="W72" s="24">
        <v>4446</v>
      </c>
      <c r="X72" s="144">
        <f t="shared" si="15"/>
        <v>21654</v>
      </c>
      <c r="Y72" s="37">
        <v>1851</v>
      </c>
      <c r="Z72" s="29">
        <v>28468</v>
      </c>
      <c r="AA72" s="29">
        <v>0</v>
      </c>
      <c r="AB72" s="30" t="s">
        <v>39</v>
      </c>
      <c r="AC72" s="29">
        <v>16861</v>
      </c>
      <c r="AD72" s="30" t="s">
        <v>39</v>
      </c>
      <c r="AE72" s="29">
        <v>2106</v>
      </c>
      <c r="AF72" s="30" t="s">
        <v>63</v>
      </c>
      <c r="AG72" s="29">
        <v>623</v>
      </c>
      <c r="AH72" s="29">
        <v>811</v>
      </c>
      <c r="AI72" s="29">
        <v>3848</v>
      </c>
      <c r="AJ72" s="30">
        <v>0</v>
      </c>
      <c r="AK72" s="283">
        <f t="shared" si="16"/>
        <v>54568</v>
      </c>
      <c r="AL72" s="53">
        <f t="shared" si="7"/>
        <v>110726</v>
      </c>
    </row>
    <row r="73" spans="1:38" ht="16.5" customHeight="1" thickBot="1" x14ac:dyDescent="0.3">
      <c r="A73" s="467"/>
      <c r="B73" s="5" t="s">
        <v>23</v>
      </c>
      <c r="C73" s="12">
        <v>400</v>
      </c>
      <c r="D73" s="10">
        <v>417</v>
      </c>
      <c r="E73" s="10">
        <v>405</v>
      </c>
      <c r="F73" s="10">
        <v>708</v>
      </c>
      <c r="G73" s="278">
        <f t="shared" ref="G73:G136" si="17">+C73+D73+E73+F73</f>
        <v>1930</v>
      </c>
      <c r="H73" s="39">
        <v>5472</v>
      </c>
      <c r="I73" s="27">
        <v>3725</v>
      </c>
      <c r="J73" s="282">
        <f t="shared" si="14"/>
        <v>9197</v>
      </c>
      <c r="K73" s="31">
        <v>3741</v>
      </c>
      <c r="L73" s="31">
        <v>5606</v>
      </c>
      <c r="M73" s="31">
        <v>12954</v>
      </c>
      <c r="N73" s="27">
        <v>3312</v>
      </c>
      <c r="O73" s="286">
        <f t="shared" si="3"/>
        <v>25613</v>
      </c>
      <c r="P73" s="39">
        <v>8239</v>
      </c>
      <c r="Q73" s="225" t="s">
        <v>39</v>
      </c>
      <c r="R73" s="278">
        <f t="shared" si="10"/>
        <v>8239</v>
      </c>
      <c r="S73" s="168">
        <v>940</v>
      </c>
      <c r="T73" s="60" t="s">
        <v>39</v>
      </c>
      <c r="U73" s="60" t="s">
        <v>39</v>
      </c>
      <c r="V73" s="70">
        <v>18561</v>
      </c>
      <c r="W73" s="70">
        <v>3196</v>
      </c>
      <c r="X73" s="287">
        <f t="shared" si="15"/>
        <v>22697</v>
      </c>
      <c r="Y73" s="39">
        <v>5688</v>
      </c>
      <c r="Z73" s="31">
        <v>27704</v>
      </c>
      <c r="AA73" s="31">
        <v>0</v>
      </c>
      <c r="AB73" s="41" t="s">
        <v>39</v>
      </c>
      <c r="AC73" s="31">
        <v>20236</v>
      </c>
      <c r="AD73" s="41" t="s">
        <v>39</v>
      </c>
      <c r="AE73" s="31">
        <v>3220</v>
      </c>
      <c r="AF73" s="41" t="s">
        <v>63</v>
      </c>
      <c r="AG73" s="31">
        <v>888</v>
      </c>
      <c r="AH73" s="31">
        <v>1215</v>
      </c>
      <c r="AI73" s="31">
        <v>3508</v>
      </c>
      <c r="AJ73" s="41">
        <v>0</v>
      </c>
      <c r="AK73" s="286">
        <f t="shared" si="16"/>
        <v>62459</v>
      </c>
      <c r="AL73" s="54">
        <f t="shared" si="7"/>
        <v>130135</v>
      </c>
    </row>
    <row r="74" spans="1:38" ht="16.5" customHeight="1" x14ac:dyDescent="0.25">
      <c r="A74" s="442">
        <v>2012</v>
      </c>
      <c r="B74" s="6" t="s">
        <v>12</v>
      </c>
      <c r="C74" s="13">
        <v>1200</v>
      </c>
      <c r="D74" s="14">
        <v>300</v>
      </c>
      <c r="E74" s="14">
        <v>2437</v>
      </c>
      <c r="F74" s="14">
        <f>1140-121-87</f>
        <v>932</v>
      </c>
      <c r="G74" s="276">
        <f t="shared" si="17"/>
        <v>4869</v>
      </c>
      <c r="H74" s="40">
        <v>5152</v>
      </c>
      <c r="I74" s="26">
        <v>3787</v>
      </c>
      <c r="J74" s="279">
        <f t="shared" si="14"/>
        <v>8939</v>
      </c>
      <c r="K74" s="28">
        <v>5022</v>
      </c>
      <c r="L74" s="28">
        <v>7320</v>
      </c>
      <c r="M74" s="28">
        <v>23405</v>
      </c>
      <c r="N74" s="26">
        <v>5985</v>
      </c>
      <c r="O74" s="283">
        <f t="shared" si="3"/>
        <v>41732</v>
      </c>
      <c r="P74" s="40">
        <v>8557</v>
      </c>
      <c r="Q74" s="223" t="s">
        <v>39</v>
      </c>
      <c r="R74" s="276">
        <f t="shared" si="10"/>
        <v>8557</v>
      </c>
      <c r="S74" s="36">
        <v>1511</v>
      </c>
      <c r="T74" s="56" t="s">
        <v>39</v>
      </c>
      <c r="U74" s="56" t="s">
        <v>39</v>
      </c>
      <c r="V74" s="63">
        <v>17804</v>
      </c>
      <c r="W74" s="63">
        <v>2718</v>
      </c>
      <c r="X74" s="143">
        <f t="shared" si="15"/>
        <v>22033</v>
      </c>
      <c r="Y74" s="50">
        <v>12520</v>
      </c>
      <c r="Z74" s="50">
        <v>33411</v>
      </c>
      <c r="AA74" s="50">
        <v>0</v>
      </c>
      <c r="AB74" s="50" t="s">
        <v>39</v>
      </c>
      <c r="AC74" s="50">
        <v>25997</v>
      </c>
      <c r="AD74" s="50" t="s">
        <v>39</v>
      </c>
      <c r="AE74" s="50">
        <v>3812</v>
      </c>
      <c r="AF74" s="50" t="s">
        <v>63</v>
      </c>
      <c r="AG74" s="50">
        <v>938</v>
      </c>
      <c r="AH74" s="50">
        <v>1264</v>
      </c>
      <c r="AI74" s="50">
        <v>2593</v>
      </c>
      <c r="AJ74" s="50">
        <v>0</v>
      </c>
      <c r="AK74" s="285">
        <f t="shared" si="16"/>
        <v>80535</v>
      </c>
      <c r="AL74" s="55">
        <f t="shared" si="7"/>
        <v>166665</v>
      </c>
    </row>
    <row r="75" spans="1:38" ht="16.5" customHeight="1" x14ac:dyDescent="0.25">
      <c r="A75" s="442"/>
      <c r="B75" s="4" t="s">
        <v>13</v>
      </c>
      <c r="C75" s="11">
        <v>920</v>
      </c>
      <c r="D75" s="9">
        <v>707</v>
      </c>
      <c r="E75" s="9">
        <v>2098</v>
      </c>
      <c r="F75" s="9">
        <v>781</v>
      </c>
      <c r="G75" s="276">
        <f t="shared" si="17"/>
        <v>4506</v>
      </c>
      <c r="H75" s="37">
        <v>7528</v>
      </c>
      <c r="I75" s="25">
        <v>3845</v>
      </c>
      <c r="J75" s="279">
        <f t="shared" si="14"/>
        <v>11373</v>
      </c>
      <c r="K75" s="29">
        <v>3939</v>
      </c>
      <c r="L75" s="29">
        <v>4771</v>
      </c>
      <c r="M75" s="29">
        <v>17457</v>
      </c>
      <c r="N75" s="25">
        <v>3926</v>
      </c>
      <c r="O75" s="283">
        <f t="shared" si="3"/>
        <v>30093</v>
      </c>
      <c r="P75" s="37">
        <v>8195</v>
      </c>
      <c r="Q75" s="224" t="s">
        <v>39</v>
      </c>
      <c r="R75" s="276">
        <f t="shared" si="10"/>
        <v>8195</v>
      </c>
      <c r="S75" s="38">
        <v>1287</v>
      </c>
      <c r="T75" s="9" t="s">
        <v>39</v>
      </c>
      <c r="U75" s="9" t="s">
        <v>39</v>
      </c>
      <c r="V75" s="24">
        <v>17520</v>
      </c>
      <c r="W75" s="24">
        <v>2964</v>
      </c>
      <c r="X75" s="144">
        <f t="shared" si="15"/>
        <v>21771</v>
      </c>
      <c r="Y75" s="29">
        <v>11968</v>
      </c>
      <c r="Z75" s="29">
        <v>37135</v>
      </c>
      <c r="AA75" s="29">
        <v>0</v>
      </c>
      <c r="AB75" s="30" t="s">
        <v>39</v>
      </c>
      <c r="AC75" s="29">
        <v>22621</v>
      </c>
      <c r="AD75" s="30" t="s">
        <v>39</v>
      </c>
      <c r="AE75" s="29">
        <v>1219</v>
      </c>
      <c r="AF75" s="30" t="s">
        <v>63</v>
      </c>
      <c r="AG75" s="29">
        <v>865</v>
      </c>
      <c r="AH75" s="29">
        <v>1163</v>
      </c>
      <c r="AI75" s="29">
        <v>0</v>
      </c>
      <c r="AJ75" s="30">
        <v>0</v>
      </c>
      <c r="AK75" s="283">
        <f t="shared" si="16"/>
        <v>74971</v>
      </c>
      <c r="AL75" s="53">
        <f t="shared" si="7"/>
        <v>150909</v>
      </c>
    </row>
    <row r="76" spans="1:38" ht="16.5" customHeight="1" x14ac:dyDescent="0.25">
      <c r="A76" s="442"/>
      <c r="B76" s="4" t="s">
        <v>14</v>
      </c>
      <c r="C76" s="11">
        <v>930</v>
      </c>
      <c r="D76" s="9">
        <v>677</v>
      </c>
      <c r="E76" s="9">
        <f>654+81</f>
        <v>735</v>
      </c>
      <c r="F76" s="9">
        <f>270+44</f>
        <v>314</v>
      </c>
      <c r="G76" s="276">
        <f t="shared" si="17"/>
        <v>2656</v>
      </c>
      <c r="H76" s="37">
        <v>8567</v>
      </c>
      <c r="I76" s="25">
        <v>3451</v>
      </c>
      <c r="J76" s="279">
        <f t="shared" si="14"/>
        <v>12018</v>
      </c>
      <c r="K76" s="29">
        <v>3058</v>
      </c>
      <c r="L76" s="29">
        <v>5005</v>
      </c>
      <c r="M76" s="29">
        <v>9741</v>
      </c>
      <c r="N76" s="25">
        <v>1956</v>
      </c>
      <c r="O76" s="283">
        <f t="shared" si="3"/>
        <v>19760</v>
      </c>
      <c r="P76" s="37">
        <v>6198</v>
      </c>
      <c r="Q76" s="224" t="s">
        <v>39</v>
      </c>
      <c r="R76" s="276">
        <f t="shared" si="10"/>
        <v>6198</v>
      </c>
      <c r="S76" s="38">
        <v>1031</v>
      </c>
      <c r="T76" s="9" t="s">
        <v>39</v>
      </c>
      <c r="U76" s="9" t="s">
        <v>39</v>
      </c>
      <c r="V76" s="24">
        <v>14926</v>
      </c>
      <c r="W76" s="24">
        <v>2979</v>
      </c>
      <c r="X76" s="144">
        <f t="shared" si="15"/>
        <v>18936</v>
      </c>
      <c r="Y76" s="29">
        <v>6193</v>
      </c>
      <c r="Z76" s="29">
        <v>25275</v>
      </c>
      <c r="AA76" s="29">
        <v>0</v>
      </c>
      <c r="AB76" s="30" t="s">
        <v>39</v>
      </c>
      <c r="AC76" s="29">
        <v>15057</v>
      </c>
      <c r="AD76" s="30" t="s">
        <v>39</v>
      </c>
      <c r="AE76" s="29">
        <v>801</v>
      </c>
      <c r="AF76" s="30" t="s">
        <v>63</v>
      </c>
      <c r="AG76" s="29">
        <v>782</v>
      </c>
      <c r="AH76" s="29">
        <v>1150</v>
      </c>
      <c r="AI76" s="29">
        <v>0</v>
      </c>
      <c r="AJ76" s="30">
        <v>0</v>
      </c>
      <c r="AK76" s="283">
        <f t="shared" si="16"/>
        <v>49258</v>
      </c>
      <c r="AL76" s="53">
        <f t="shared" si="7"/>
        <v>108826</v>
      </c>
    </row>
    <row r="77" spans="1:38" ht="16.5" customHeight="1" x14ac:dyDescent="0.25">
      <c r="A77" s="442"/>
      <c r="B77" s="4" t="s">
        <v>15</v>
      </c>
      <c r="C77" s="11">
        <v>385</v>
      </c>
      <c r="D77" s="9">
        <v>617</v>
      </c>
      <c r="E77" s="9">
        <v>627</v>
      </c>
      <c r="F77" s="9">
        <v>422</v>
      </c>
      <c r="G77" s="276">
        <f t="shared" si="17"/>
        <v>2051</v>
      </c>
      <c r="H77" s="37">
        <v>9361</v>
      </c>
      <c r="I77" s="25">
        <v>3994</v>
      </c>
      <c r="J77" s="279">
        <f t="shared" si="14"/>
        <v>13355</v>
      </c>
      <c r="K77" s="29">
        <v>3029</v>
      </c>
      <c r="L77" s="29">
        <v>5588</v>
      </c>
      <c r="M77" s="29">
        <v>9797</v>
      </c>
      <c r="N77" s="25">
        <v>1887</v>
      </c>
      <c r="O77" s="283">
        <f t="shared" si="3"/>
        <v>20301</v>
      </c>
      <c r="P77" s="37">
        <v>5776</v>
      </c>
      <c r="Q77" s="224" t="s">
        <v>39</v>
      </c>
      <c r="R77" s="276">
        <f t="shared" si="10"/>
        <v>5776</v>
      </c>
      <c r="S77" s="38">
        <v>923</v>
      </c>
      <c r="T77" s="9" t="s">
        <v>39</v>
      </c>
      <c r="U77" s="9" t="s">
        <v>39</v>
      </c>
      <c r="V77" s="24">
        <v>11543</v>
      </c>
      <c r="W77" s="24">
        <v>2735</v>
      </c>
      <c r="X77" s="144">
        <f t="shared" si="15"/>
        <v>15201</v>
      </c>
      <c r="Y77" s="29">
        <v>3239</v>
      </c>
      <c r="Z77" s="29">
        <v>20578</v>
      </c>
      <c r="AA77" s="29">
        <v>0</v>
      </c>
      <c r="AB77" s="30" t="s">
        <v>39</v>
      </c>
      <c r="AC77" s="29">
        <v>15513</v>
      </c>
      <c r="AD77" s="30" t="s">
        <v>39</v>
      </c>
      <c r="AE77" s="29">
        <v>1398</v>
      </c>
      <c r="AF77" s="30" t="s">
        <v>63</v>
      </c>
      <c r="AG77" s="29">
        <v>913</v>
      </c>
      <c r="AH77" s="29">
        <v>1150</v>
      </c>
      <c r="AI77" s="29">
        <v>180</v>
      </c>
      <c r="AJ77" s="30">
        <v>0</v>
      </c>
      <c r="AK77" s="283">
        <f t="shared" si="16"/>
        <v>42971</v>
      </c>
      <c r="AL77" s="53">
        <f t="shared" si="7"/>
        <v>99655</v>
      </c>
    </row>
    <row r="78" spans="1:38" ht="16.5" customHeight="1" x14ac:dyDescent="0.25">
      <c r="A78" s="442"/>
      <c r="B78" s="4" t="s">
        <v>16</v>
      </c>
      <c r="C78" s="11">
        <v>460</v>
      </c>
      <c r="D78" s="9">
        <v>683</v>
      </c>
      <c r="E78" s="9">
        <v>292</v>
      </c>
      <c r="F78" s="9">
        <v>180</v>
      </c>
      <c r="G78" s="276">
        <f t="shared" si="17"/>
        <v>1615</v>
      </c>
      <c r="H78" s="37">
        <v>8671</v>
      </c>
      <c r="I78" s="25">
        <v>3379</v>
      </c>
      <c r="J78" s="279">
        <f t="shared" si="14"/>
        <v>12050</v>
      </c>
      <c r="K78" s="29">
        <f>1325+1314</f>
        <v>2639</v>
      </c>
      <c r="L78" s="29">
        <f>2800+2354</f>
        <v>5154</v>
      </c>
      <c r="M78" s="29">
        <f>4470+4912</f>
        <v>9382</v>
      </c>
      <c r="N78" s="25">
        <v>0</v>
      </c>
      <c r="O78" s="283">
        <f t="shared" si="3"/>
        <v>17175</v>
      </c>
      <c r="P78" s="37">
        <v>5285</v>
      </c>
      <c r="Q78" s="224" t="s">
        <v>39</v>
      </c>
      <c r="R78" s="276">
        <f t="shared" si="10"/>
        <v>5285</v>
      </c>
      <c r="S78" s="38">
        <v>831</v>
      </c>
      <c r="T78" s="9" t="s">
        <v>39</v>
      </c>
      <c r="U78" s="9" t="s">
        <v>39</v>
      </c>
      <c r="V78" s="24">
        <v>10711</v>
      </c>
      <c r="W78" s="24">
        <v>3347</v>
      </c>
      <c r="X78" s="144">
        <f t="shared" si="15"/>
        <v>14889</v>
      </c>
      <c r="Y78" s="29">
        <v>2090</v>
      </c>
      <c r="Z78" s="29">
        <v>16582</v>
      </c>
      <c r="AA78" s="29">
        <v>0</v>
      </c>
      <c r="AB78" s="30" t="s">
        <v>39</v>
      </c>
      <c r="AC78" s="29">
        <v>14230</v>
      </c>
      <c r="AD78" s="30" t="s">
        <v>39</v>
      </c>
      <c r="AE78" s="29">
        <v>1133</v>
      </c>
      <c r="AF78" s="30" t="s">
        <v>63</v>
      </c>
      <c r="AG78" s="29">
        <v>695</v>
      </c>
      <c r="AH78" s="29">
        <v>884</v>
      </c>
      <c r="AI78" s="29">
        <v>160</v>
      </c>
      <c r="AJ78" s="30">
        <v>0</v>
      </c>
      <c r="AK78" s="283">
        <f t="shared" si="16"/>
        <v>35774</v>
      </c>
      <c r="AL78" s="53">
        <f t="shared" si="7"/>
        <v>86788</v>
      </c>
    </row>
    <row r="79" spans="1:38" ht="16.5" customHeight="1" x14ac:dyDescent="0.25">
      <c r="A79" s="442"/>
      <c r="B79" s="4" t="s">
        <v>17</v>
      </c>
      <c r="C79" s="11">
        <v>530</v>
      </c>
      <c r="D79" s="9">
        <v>854</v>
      </c>
      <c r="E79" s="9">
        <v>0</v>
      </c>
      <c r="F79" s="9">
        <v>0</v>
      </c>
      <c r="G79" s="276">
        <f t="shared" si="17"/>
        <v>1384</v>
      </c>
      <c r="H79" s="37">
        <v>9108</v>
      </c>
      <c r="I79" s="25">
        <v>3384</v>
      </c>
      <c r="J79" s="279">
        <f t="shared" si="14"/>
        <v>12492</v>
      </c>
      <c r="K79" s="29">
        <f>1237+1241</f>
        <v>2478</v>
      </c>
      <c r="L79" s="29">
        <f>2666+3036</f>
        <v>5702</v>
      </c>
      <c r="M79" s="29">
        <f>4842+4482</f>
        <v>9324</v>
      </c>
      <c r="N79" s="25">
        <v>1437</v>
      </c>
      <c r="O79" s="283">
        <f t="shared" ref="O79:O133" si="18">+K79+L79+M79+N79</f>
        <v>18941</v>
      </c>
      <c r="P79" s="37">
        <v>5053</v>
      </c>
      <c r="Q79" s="224" t="s">
        <v>39</v>
      </c>
      <c r="R79" s="276">
        <f t="shared" si="10"/>
        <v>5053</v>
      </c>
      <c r="S79" s="38">
        <v>935</v>
      </c>
      <c r="T79" s="9" t="s">
        <v>39</v>
      </c>
      <c r="U79" s="9" t="s">
        <v>39</v>
      </c>
      <c r="V79" s="24">
        <v>10638</v>
      </c>
      <c r="W79" s="24">
        <v>2926</v>
      </c>
      <c r="X79" s="144">
        <f t="shared" si="15"/>
        <v>14499</v>
      </c>
      <c r="Y79" s="29">
        <v>1261</v>
      </c>
      <c r="Z79" s="29">
        <v>13412</v>
      </c>
      <c r="AA79" s="29">
        <v>0</v>
      </c>
      <c r="AB79" s="30" t="s">
        <v>39</v>
      </c>
      <c r="AC79" s="29">
        <v>10257</v>
      </c>
      <c r="AD79" s="30" t="s">
        <v>39</v>
      </c>
      <c r="AE79" s="29">
        <v>900</v>
      </c>
      <c r="AF79" s="30" t="s">
        <v>63</v>
      </c>
      <c r="AG79" s="29">
        <v>739</v>
      </c>
      <c r="AH79" s="29">
        <v>924</v>
      </c>
      <c r="AI79" s="29">
        <v>2025</v>
      </c>
      <c r="AJ79" s="30">
        <v>0</v>
      </c>
      <c r="AK79" s="283">
        <f t="shared" si="16"/>
        <v>29518</v>
      </c>
      <c r="AL79" s="53">
        <f t="shared" si="7"/>
        <v>81887</v>
      </c>
    </row>
    <row r="80" spans="1:38" ht="16.5" customHeight="1" x14ac:dyDescent="0.25">
      <c r="A80" s="442"/>
      <c r="B80" s="4" t="s">
        <v>18</v>
      </c>
      <c r="C80" s="11">
        <v>1040</v>
      </c>
      <c r="D80" s="9">
        <v>1403</v>
      </c>
      <c r="E80" s="9">
        <v>0</v>
      </c>
      <c r="F80" s="9">
        <v>0</v>
      </c>
      <c r="G80" s="276">
        <f t="shared" si="17"/>
        <v>2443</v>
      </c>
      <c r="H80" s="38">
        <v>10219</v>
      </c>
      <c r="I80" s="24">
        <v>3730</v>
      </c>
      <c r="J80" s="279">
        <f t="shared" si="14"/>
        <v>13949</v>
      </c>
      <c r="K80" s="29">
        <f>2164+1939</f>
        <v>4103</v>
      </c>
      <c r="L80" s="29">
        <f>3573+3423</f>
        <v>6996</v>
      </c>
      <c r="M80" s="29">
        <f>6664+6163</f>
        <v>12827</v>
      </c>
      <c r="N80" s="25">
        <v>2790</v>
      </c>
      <c r="O80" s="283">
        <f t="shared" si="18"/>
        <v>26716</v>
      </c>
      <c r="P80" s="37">
        <v>7651</v>
      </c>
      <c r="Q80" s="224" t="s">
        <v>39</v>
      </c>
      <c r="R80" s="276">
        <f t="shared" si="10"/>
        <v>7651</v>
      </c>
      <c r="S80" s="38">
        <v>1291</v>
      </c>
      <c r="T80" s="9" t="s">
        <v>39</v>
      </c>
      <c r="U80" s="9" t="s">
        <v>39</v>
      </c>
      <c r="V80" s="24">
        <v>13966</v>
      </c>
      <c r="W80" s="24">
        <v>1333</v>
      </c>
      <c r="X80" s="144">
        <f t="shared" si="15"/>
        <v>16590</v>
      </c>
      <c r="Y80" s="29">
        <v>4319</v>
      </c>
      <c r="Z80" s="29">
        <v>22202</v>
      </c>
      <c r="AA80" s="29">
        <v>0</v>
      </c>
      <c r="AB80" s="30" t="s">
        <v>39</v>
      </c>
      <c r="AC80" s="29">
        <v>18623</v>
      </c>
      <c r="AD80" s="30" t="s">
        <v>39</v>
      </c>
      <c r="AE80" s="29">
        <v>1132</v>
      </c>
      <c r="AF80" s="30" t="s">
        <v>63</v>
      </c>
      <c r="AG80" s="29">
        <v>793</v>
      </c>
      <c r="AH80" s="29">
        <v>1329</v>
      </c>
      <c r="AI80" s="29">
        <f>1318+1458</f>
        <v>2776</v>
      </c>
      <c r="AJ80" s="30">
        <v>0</v>
      </c>
      <c r="AK80" s="283">
        <f t="shared" si="16"/>
        <v>51174</v>
      </c>
      <c r="AL80" s="53">
        <f t="shared" si="7"/>
        <v>118523</v>
      </c>
    </row>
    <row r="81" spans="1:38" ht="16.5" customHeight="1" x14ac:dyDescent="0.25">
      <c r="A81" s="442"/>
      <c r="B81" s="4" t="s">
        <v>19</v>
      </c>
      <c r="C81" s="11">
        <v>1082</v>
      </c>
      <c r="D81" s="9">
        <v>1096</v>
      </c>
      <c r="E81" s="9">
        <v>0</v>
      </c>
      <c r="F81" s="9">
        <v>0</v>
      </c>
      <c r="G81" s="276">
        <f t="shared" si="17"/>
        <v>2178</v>
      </c>
      <c r="H81" s="38">
        <v>9364</v>
      </c>
      <c r="I81" s="24">
        <v>2988</v>
      </c>
      <c r="J81" s="279">
        <f t="shared" si="14"/>
        <v>12352</v>
      </c>
      <c r="K81" s="30">
        <f>1282+978</f>
        <v>2260</v>
      </c>
      <c r="L81" s="30">
        <f>1690+1241+494+213+1612+1208+483+196</f>
        <v>7137</v>
      </c>
      <c r="M81" s="30">
        <f>2627+1306+416+191+2942+1293+419+209</f>
        <v>9403</v>
      </c>
      <c r="N81" s="24">
        <v>1560</v>
      </c>
      <c r="O81" s="283">
        <f t="shared" si="18"/>
        <v>20360</v>
      </c>
      <c r="P81" s="38">
        <v>5637</v>
      </c>
      <c r="Q81" s="224" t="s">
        <v>39</v>
      </c>
      <c r="R81" s="276">
        <f t="shared" si="10"/>
        <v>5637</v>
      </c>
      <c r="S81" s="38">
        <v>707</v>
      </c>
      <c r="T81" s="9" t="s">
        <v>39</v>
      </c>
      <c r="U81" s="9" t="s">
        <v>39</v>
      </c>
      <c r="V81" s="24">
        <v>8762</v>
      </c>
      <c r="W81" s="24">
        <v>1446</v>
      </c>
      <c r="X81" s="144">
        <f t="shared" si="15"/>
        <v>10915</v>
      </c>
      <c r="Y81" s="30">
        <v>767</v>
      </c>
      <c r="Z81" s="30">
        <v>15883</v>
      </c>
      <c r="AA81" s="30">
        <v>0</v>
      </c>
      <c r="AB81" s="30" t="s">
        <v>39</v>
      </c>
      <c r="AC81" s="30">
        <v>11844</v>
      </c>
      <c r="AD81" s="30" t="s">
        <v>39</v>
      </c>
      <c r="AE81" s="30">
        <v>793</v>
      </c>
      <c r="AF81" s="30">
        <v>1013</v>
      </c>
      <c r="AG81" s="30">
        <v>635</v>
      </c>
      <c r="AH81" s="30">
        <v>730</v>
      </c>
      <c r="AI81" s="30">
        <f>1058+1262</f>
        <v>2320</v>
      </c>
      <c r="AJ81" s="30">
        <v>0</v>
      </c>
      <c r="AK81" s="283">
        <f>Y81+Z81+AA81+AC81+AE81+AF81+AG81+AH81+AI81+AJ81</f>
        <v>33985</v>
      </c>
      <c r="AL81" s="53">
        <f t="shared" si="7"/>
        <v>85427</v>
      </c>
    </row>
    <row r="82" spans="1:38" ht="16.5" customHeight="1" x14ac:dyDescent="0.25">
      <c r="A82" s="442"/>
      <c r="B82" s="4" t="s">
        <v>20</v>
      </c>
      <c r="C82" s="11">
        <v>990</v>
      </c>
      <c r="D82" s="9">
        <v>1273</v>
      </c>
      <c r="E82" s="9">
        <v>0</v>
      </c>
      <c r="F82" s="9">
        <v>0</v>
      </c>
      <c r="G82" s="276">
        <f t="shared" si="17"/>
        <v>2263</v>
      </c>
      <c r="H82" s="37">
        <v>9185</v>
      </c>
      <c r="I82" s="25">
        <v>3216</v>
      </c>
      <c r="J82" s="279">
        <f t="shared" si="14"/>
        <v>12401</v>
      </c>
      <c r="K82" s="29">
        <f>1421+1277</f>
        <v>2698</v>
      </c>
      <c r="L82" s="29">
        <f>3601+3311</f>
        <v>6912</v>
      </c>
      <c r="M82" s="29">
        <f>4300+4836</f>
        <v>9136</v>
      </c>
      <c r="N82" s="25">
        <v>1260</v>
      </c>
      <c r="O82" s="283">
        <f t="shared" si="18"/>
        <v>20006</v>
      </c>
      <c r="P82" s="37">
        <v>2347</v>
      </c>
      <c r="Q82" s="224" t="s">
        <v>39</v>
      </c>
      <c r="R82" s="276">
        <f t="shared" si="10"/>
        <v>2347</v>
      </c>
      <c r="S82" s="38">
        <v>1052</v>
      </c>
      <c r="T82" s="9" t="s">
        <v>39</v>
      </c>
      <c r="U82" s="9" t="s">
        <v>39</v>
      </c>
      <c r="V82" s="24">
        <v>8852</v>
      </c>
      <c r="W82" s="24">
        <v>2879</v>
      </c>
      <c r="X82" s="144">
        <f t="shared" si="15"/>
        <v>12783</v>
      </c>
      <c r="Y82" s="29">
        <v>962</v>
      </c>
      <c r="Z82" s="29">
        <v>17865</v>
      </c>
      <c r="AA82" s="29">
        <v>0</v>
      </c>
      <c r="AB82" s="30" t="s">
        <v>39</v>
      </c>
      <c r="AC82" s="29">
        <v>12436</v>
      </c>
      <c r="AD82" s="30" t="s">
        <v>39</v>
      </c>
      <c r="AE82" s="29">
        <v>328</v>
      </c>
      <c r="AF82" s="29">
        <v>1041</v>
      </c>
      <c r="AG82" s="29">
        <v>861</v>
      </c>
      <c r="AH82" s="29">
        <v>961</v>
      </c>
      <c r="AI82" s="29">
        <f>903+1100</f>
        <v>2003</v>
      </c>
      <c r="AJ82" s="30">
        <v>0</v>
      </c>
      <c r="AK82" s="283">
        <f t="shared" ref="AK82:AK96" si="19">Y82+Z82+AA82+AC82+AE82+AF82+AG82+AH82+AI82+AJ82</f>
        <v>36457</v>
      </c>
      <c r="AL82" s="53">
        <f t="shared" si="7"/>
        <v>86257</v>
      </c>
    </row>
    <row r="83" spans="1:38" ht="16.5" customHeight="1" x14ac:dyDescent="0.25">
      <c r="A83" s="442"/>
      <c r="B83" s="4" t="s">
        <v>21</v>
      </c>
      <c r="C83" s="11">
        <v>815</v>
      </c>
      <c r="D83" s="9">
        <v>648</v>
      </c>
      <c r="E83" s="9">
        <v>0</v>
      </c>
      <c r="F83" s="9">
        <v>0</v>
      </c>
      <c r="G83" s="276">
        <f t="shared" si="17"/>
        <v>1463</v>
      </c>
      <c r="H83" s="37">
        <v>8940</v>
      </c>
      <c r="I83" s="25">
        <v>4141</v>
      </c>
      <c r="J83" s="279">
        <f t="shared" si="14"/>
        <v>13081</v>
      </c>
      <c r="K83" s="29">
        <f>1288+1246</f>
        <v>2534</v>
      </c>
      <c r="L83" s="29">
        <f>3461+3492</f>
        <v>6953</v>
      </c>
      <c r="M83" s="29">
        <f>4669+4927</f>
        <v>9596</v>
      </c>
      <c r="N83" s="25">
        <v>2074</v>
      </c>
      <c r="O83" s="283">
        <f t="shared" si="18"/>
        <v>21157</v>
      </c>
      <c r="P83" s="37">
        <v>5722</v>
      </c>
      <c r="Q83" s="224" t="s">
        <v>39</v>
      </c>
      <c r="R83" s="276">
        <f t="shared" si="10"/>
        <v>5722</v>
      </c>
      <c r="S83" s="38">
        <v>897</v>
      </c>
      <c r="T83" s="9" t="s">
        <v>39</v>
      </c>
      <c r="U83" s="9" t="s">
        <v>39</v>
      </c>
      <c r="V83" s="24">
        <v>11099</v>
      </c>
      <c r="W83" s="24">
        <v>3245</v>
      </c>
      <c r="X83" s="144">
        <f t="shared" si="15"/>
        <v>15241</v>
      </c>
      <c r="Y83" s="29">
        <v>1011</v>
      </c>
      <c r="Z83" s="29">
        <v>20482</v>
      </c>
      <c r="AA83" s="29">
        <v>0</v>
      </c>
      <c r="AB83" s="30" t="s">
        <v>39</v>
      </c>
      <c r="AC83" s="29">
        <v>15069</v>
      </c>
      <c r="AD83" s="30" t="s">
        <v>39</v>
      </c>
      <c r="AE83" s="29">
        <v>0</v>
      </c>
      <c r="AF83" s="29">
        <v>1144</v>
      </c>
      <c r="AG83" s="29">
        <v>851</v>
      </c>
      <c r="AH83" s="29">
        <v>1145</v>
      </c>
      <c r="AI83" s="29">
        <f>1502+1585</f>
        <v>3087</v>
      </c>
      <c r="AJ83" s="30">
        <v>0</v>
      </c>
      <c r="AK83" s="283">
        <f t="shared" si="19"/>
        <v>42789</v>
      </c>
      <c r="AL83" s="53">
        <f t="shared" si="7"/>
        <v>99453</v>
      </c>
    </row>
    <row r="84" spans="1:38" ht="16.5" customHeight="1" x14ac:dyDescent="0.25">
      <c r="A84" s="442"/>
      <c r="B84" s="4" t="s">
        <v>22</v>
      </c>
      <c r="C84" s="11">
        <v>910</v>
      </c>
      <c r="D84" s="9">
        <v>1045</v>
      </c>
      <c r="E84" s="9">
        <v>0</v>
      </c>
      <c r="F84" s="9">
        <v>0</v>
      </c>
      <c r="G84" s="276">
        <f t="shared" si="17"/>
        <v>1955</v>
      </c>
      <c r="H84" s="37">
        <v>10023</v>
      </c>
      <c r="I84" s="25">
        <v>3644</v>
      </c>
      <c r="J84" s="279">
        <f t="shared" si="14"/>
        <v>13667</v>
      </c>
      <c r="K84" s="29">
        <f>792+1236</f>
        <v>2028</v>
      </c>
      <c r="L84" s="29">
        <f>3320+3277</f>
        <v>6597</v>
      </c>
      <c r="M84" s="29">
        <f>4346+4268</f>
        <v>8614</v>
      </c>
      <c r="N84" s="25">
        <v>1786</v>
      </c>
      <c r="O84" s="283">
        <f t="shared" si="18"/>
        <v>19025</v>
      </c>
      <c r="P84" s="37">
        <v>5416</v>
      </c>
      <c r="Q84" s="224" t="s">
        <v>39</v>
      </c>
      <c r="R84" s="276">
        <f t="shared" si="10"/>
        <v>5416</v>
      </c>
      <c r="S84" s="38">
        <v>691</v>
      </c>
      <c r="T84" s="9" t="s">
        <v>39</v>
      </c>
      <c r="U84" s="9" t="s">
        <v>39</v>
      </c>
      <c r="V84" s="24">
        <v>9926</v>
      </c>
      <c r="W84" s="24">
        <v>2836</v>
      </c>
      <c r="X84" s="144">
        <f t="shared" si="15"/>
        <v>13453</v>
      </c>
      <c r="Y84" s="29">
        <v>0</v>
      </c>
      <c r="Z84" s="29">
        <v>26452</v>
      </c>
      <c r="AA84" s="29">
        <v>0</v>
      </c>
      <c r="AB84" s="30" t="s">
        <v>39</v>
      </c>
      <c r="AC84" s="29">
        <v>15000</v>
      </c>
      <c r="AD84" s="30" t="s">
        <v>39</v>
      </c>
      <c r="AE84" s="29">
        <v>288</v>
      </c>
      <c r="AF84" s="29">
        <v>1017</v>
      </c>
      <c r="AG84" s="29">
        <v>789</v>
      </c>
      <c r="AH84" s="29">
        <v>1095</v>
      </c>
      <c r="AI84" s="29">
        <f>1380+1302</f>
        <v>2682</v>
      </c>
      <c r="AJ84" s="30">
        <v>0</v>
      </c>
      <c r="AK84" s="283">
        <f t="shared" si="19"/>
        <v>47323</v>
      </c>
      <c r="AL84" s="53">
        <f t="shared" si="7"/>
        <v>100839</v>
      </c>
    </row>
    <row r="85" spans="1:38" ht="16.5" customHeight="1" thickBot="1" x14ac:dyDescent="0.3">
      <c r="A85" s="467"/>
      <c r="B85" s="5" t="s">
        <v>23</v>
      </c>
      <c r="C85" s="12">
        <v>934</v>
      </c>
      <c r="D85" s="10">
        <v>574</v>
      </c>
      <c r="E85" s="10">
        <v>0</v>
      </c>
      <c r="F85" s="10">
        <v>0</v>
      </c>
      <c r="G85" s="278">
        <f t="shared" si="17"/>
        <v>1508</v>
      </c>
      <c r="H85" s="39">
        <v>11036</v>
      </c>
      <c r="I85" s="27">
        <v>4825</v>
      </c>
      <c r="J85" s="282">
        <f t="shared" si="14"/>
        <v>15861</v>
      </c>
      <c r="K85" s="31">
        <v>2069</v>
      </c>
      <c r="L85" s="31">
        <v>4172</v>
      </c>
      <c r="M85" s="31">
        <v>13687</v>
      </c>
      <c r="N85" s="27">
        <v>1703</v>
      </c>
      <c r="O85" s="286">
        <f t="shared" si="18"/>
        <v>21631</v>
      </c>
      <c r="P85" s="39">
        <v>6828</v>
      </c>
      <c r="Q85" s="225" t="s">
        <v>39</v>
      </c>
      <c r="R85" s="278">
        <f t="shared" si="10"/>
        <v>6828</v>
      </c>
      <c r="S85" s="52">
        <v>1251</v>
      </c>
      <c r="T85" s="10" t="s">
        <v>39</v>
      </c>
      <c r="U85" s="10" t="s">
        <v>39</v>
      </c>
      <c r="V85" s="42">
        <v>11451</v>
      </c>
      <c r="W85" s="42">
        <v>1915</v>
      </c>
      <c r="X85" s="145">
        <f t="shared" si="15"/>
        <v>14617</v>
      </c>
      <c r="Y85" s="31">
        <v>0</v>
      </c>
      <c r="Z85" s="31">
        <v>31352</v>
      </c>
      <c r="AA85" s="31">
        <v>0</v>
      </c>
      <c r="AB85" s="41" t="s">
        <v>39</v>
      </c>
      <c r="AC85" s="31">
        <v>16010</v>
      </c>
      <c r="AD85" s="41" t="s">
        <v>39</v>
      </c>
      <c r="AE85" s="31">
        <v>107</v>
      </c>
      <c r="AF85" s="31">
        <v>1342</v>
      </c>
      <c r="AG85" s="31">
        <v>1168</v>
      </c>
      <c r="AH85" s="31">
        <v>1391</v>
      </c>
      <c r="AI85" s="31">
        <f>1684+1266</f>
        <v>2950</v>
      </c>
      <c r="AJ85" s="41">
        <v>0</v>
      </c>
      <c r="AK85" s="286">
        <f t="shared" si="19"/>
        <v>54320</v>
      </c>
      <c r="AL85" s="54">
        <f t="shared" si="7"/>
        <v>114765</v>
      </c>
    </row>
    <row r="86" spans="1:38" ht="16.5" customHeight="1" x14ac:dyDescent="0.25">
      <c r="A86" s="469">
        <v>2013</v>
      </c>
      <c r="B86" s="6" t="s">
        <v>12</v>
      </c>
      <c r="C86" s="13">
        <v>1028</v>
      </c>
      <c r="D86" s="14">
        <v>0</v>
      </c>
      <c r="E86" s="14">
        <v>0</v>
      </c>
      <c r="F86" s="14">
        <v>0</v>
      </c>
      <c r="G86" s="276">
        <f t="shared" si="17"/>
        <v>1028</v>
      </c>
      <c r="H86" s="228">
        <v>11511</v>
      </c>
      <c r="I86" s="229">
        <v>4073</v>
      </c>
      <c r="J86" s="279">
        <f t="shared" si="14"/>
        <v>15584</v>
      </c>
      <c r="K86" s="28">
        <f>1395+2102</f>
        <v>3497</v>
      </c>
      <c r="L86" s="28">
        <f>3044+3224</f>
        <v>6268</v>
      </c>
      <c r="M86" s="28">
        <f>10228+10534</f>
        <v>20762</v>
      </c>
      <c r="N86" s="26">
        <v>2983</v>
      </c>
      <c r="O86" s="283">
        <f t="shared" si="18"/>
        <v>33510</v>
      </c>
      <c r="P86" s="40">
        <v>8848</v>
      </c>
      <c r="Q86" s="223" t="s">
        <v>39</v>
      </c>
      <c r="R86" s="276">
        <f t="shared" si="10"/>
        <v>8848</v>
      </c>
      <c r="S86" s="40">
        <v>1588</v>
      </c>
      <c r="T86" s="14" t="s">
        <v>39</v>
      </c>
      <c r="U86" s="14" t="s">
        <v>39</v>
      </c>
      <c r="V86" s="26">
        <v>13343</v>
      </c>
      <c r="W86" s="26">
        <v>909</v>
      </c>
      <c r="X86" s="276">
        <f t="shared" si="15"/>
        <v>15840</v>
      </c>
      <c r="Y86" s="28">
        <v>0</v>
      </c>
      <c r="Z86" s="28">
        <v>42679</v>
      </c>
      <c r="AA86" s="28">
        <v>0</v>
      </c>
      <c r="AB86" s="28" t="s">
        <v>39</v>
      </c>
      <c r="AC86" s="28">
        <v>22754</v>
      </c>
      <c r="AD86" s="50" t="s">
        <v>39</v>
      </c>
      <c r="AE86" s="28">
        <v>0</v>
      </c>
      <c r="AF86" s="28">
        <v>2839</v>
      </c>
      <c r="AG86" s="28">
        <v>1106</v>
      </c>
      <c r="AH86" s="28">
        <v>1429</v>
      </c>
      <c r="AI86" s="28">
        <v>2537</v>
      </c>
      <c r="AJ86" s="28">
        <v>0</v>
      </c>
      <c r="AK86" s="283">
        <f t="shared" si="19"/>
        <v>73344</v>
      </c>
      <c r="AL86" s="55">
        <f t="shared" si="7"/>
        <v>148154</v>
      </c>
    </row>
    <row r="87" spans="1:38" ht="16.5" customHeight="1" x14ac:dyDescent="0.25">
      <c r="A87" s="456"/>
      <c r="B87" s="4" t="s">
        <v>13</v>
      </c>
      <c r="C87" s="11">
        <v>972</v>
      </c>
      <c r="D87" s="9">
        <v>883</v>
      </c>
      <c r="E87" s="9">
        <v>0</v>
      </c>
      <c r="F87" s="9">
        <v>0</v>
      </c>
      <c r="G87" s="276">
        <f t="shared" si="17"/>
        <v>1855</v>
      </c>
      <c r="H87" s="230">
        <v>10670</v>
      </c>
      <c r="I87" s="231">
        <v>4005</v>
      </c>
      <c r="J87" s="279">
        <f t="shared" si="14"/>
        <v>14675</v>
      </c>
      <c r="K87" s="29">
        <f>2016+2325</f>
        <v>4341</v>
      </c>
      <c r="L87" s="29">
        <f>2703+2625</f>
        <v>5328</v>
      </c>
      <c r="M87" s="29">
        <f>8029+8319</f>
        <v>16348</v>
      </c>
      <c r="N87" s="25">
        <v>3845</v>
      </c>
      <c r="O87" s="283">
        <f t="shared" si="18"/>
        <v>29862</v>
      </c>
      <c r="P87" s="37">
        <v>7931</v>
      </c>
      <c r="Q87" s="224" t="s">
        <v>39</v>
      </c>
      <c r="R87" s="276">
        <f t="shared" si="10"/>
        <v>7931</v>
      </c>
      <c r="S87" s="38">
        <v>1459</v>
      </c>
      <c r="T87" s="9" t="s">
        <v>39</v>
      </c>
      <c r="U87" s="9" t="s">
        <v>39</v>
      </c>
      <c r="V87" s="24">
        <v>11633</v>
      </c>
      <c r="W87" s="24">
        <v>947</v>
      </c>
      <c r="X87" s="144">
        <f t="shared" si="15"/>
        <v>14039</v>
      </c>
      <c r="Y87" s="29">
        <v>0</v>
      </c>
      <c r="Z87" s="29">
        <v>18701</v>
      </c>
      <c r="AA87" s="29">
        <v>0</v>
      </c>
      <c r="AB87" s="30" t="s">
        <v>39</v>
      </c>
      <c r="AC87" s="29">
        <v>17864</v>
      </c>
      <c r="AD87" s="30" t="s">
        <v>39</v>
      </c>
      <c r="AE87" s="29">
        <v>0</v>
      </c>
      <c r="AF87" s="29">
        <v>1930</v>
      </c>
      <c r="AG87" s="29">
        <v>806</v>
      </c>
      <c r="AH87" s="29">
        <v>1220</v>
      </c>
      <c r="AI87" s="29">
        <v>1289</v>
      </c>
      <c r="AJ87" s="30">
        <v>0</v>
      </c>
      <c r="AK87" s="283">
        <f t="shared" si="19"/>
        <v>41810</v>
      </c>
      <c r="AL87" s="53">
        <f t="shared" si="7"/>
        <v>110172</v>
      </c>
    </row>
    <row r="88" spans="1:38" ht="16.5" customHeight="1" x14ac:dyDescent="0.25">
      <c r="A88" s="456"/>
      <c r="B88" s="4" t="s">
        <v>14</v>
      </c>
      <c r="C88" s="11">
        <v>955</v>
      </c>
      <c r="D88" s="9">
        <v>976</v>
      </c>
      <c r="E88" s="9">
        <v>0</v>
      </c>
      <c r="F88" s="9">
        <v>0</v>
      </c>
      <c r="G88" s="276">
        <f t="shared" si="17"/>
        <v>1931</v>
      </c>
      <c r="H88" s="230">
        <v>11257</v>
      </c>
      <c r="I88" s="231">
        <v>5043</v>
      </c>
      <c r="J88" s="279">
        <f t="shared" si="14"/>
        <v>16300</v>
      </c>
      <c r="K88" s="29">
        <f>1274+1299</f>
        <v>2573</v>
      </c>
      <c r="L88" s="29">
        <f>2635+2124</f>
        <v>4759</v>
      </c>
      <c r="M88" s="29">
        <f>5021+5243</f>
        <v>10264</v>
      </c>
      <c r="N88" s="25">
        <v>1897</v>
      </c>
      <c r="O88" s="283">
        <f t="shared" si="18"/>
        <v>19493</v>
      </c>
      <c r="P88" s="37">
        <v>6705</v>
      </c>
      <c r="Q88" s="224" t="s">
        <v>39</v>
      </c>
      <c r="R88" s="276">
        <f t="shared" si="10"/>
        <v>6705</v>
      </c>
      <c r="S88" s="38">
        <v>604</v>
      </c>
      <c r="T88" s="9" t="s">
        <v>39</v>
      </c>
      <c r="U88" s="9" t="s">
        <v>39</v>
      </c>
      <c r="V88" s="24">
        <v>10982</v>
      </c>
      <c r="W88" s="24">
        <v>1794</v>
      </c>
      <c r="X88" s="144">
        <f t="shared" si="15"/>
        <v>13380</v>
      </c>
      <c r="Y88" s="29">
        <v>0</v>
      </c>
      <c r="Z88" s="29">
        <v>11540</v>
      </c>
      <c r="AA88" s="29">
        <v>0</v>
      </c>
      <c r="AB88" s="30" t="s">
        <v>39</v>
      </c>
      <c r="AC88" s="29">
        <v>14520</v>
      </c>
      <c r="AD88" s="30" t="s">
        <v>39</v>
      </c>
      <c r="AE88" s="29">
        <v>0</v>
      </c>
      <c r="AF88" s="29">
        <v>1341</v>
      </c>
      <c r="AG88" s="29">
        <v>1024</v>
      </c>
      <c r="AH88" s="29">
        <v>1259</v>
      </c>
      <c r="AI88" s="29">
        <v>1344</v>
      </c>
      <c r="AJ88" s="30">
        <v>0</v>
      </c>
      <c r="AK88" s="283">
        <f t="shared" si="19"/>
        <v>31028</v>
      </c>
      <c r="AL88" s="53">
        <f t="shared" si="7"/>
        <v>88837</v>
      </c>
    </row>
    <row r="89" spans="1:38" ht="16.5" customHeight="1" x14ac:dyDescent="0.25">
      <c r="A89" s="456"/>
      <c r="B89" s="4" t="s">
        <v>15</v>
      </c>
      <c r="C89" s="11">
        <v>793</v>
      </c>
      <c r="D89" s="9">
        <v>1017</v>
      </c>
      <c r="E89" s="9">
        <v>0</v>
      </c>
      <c r="F89" s="9">
        <v>0</v>
      </c>
      <c r="G89" s="276">
        <f t="shared" si="17"/>
        <v>1810</v>
      </c>
      <c r="H89" s="230">
        <v>10715</v>
      </c>
      <c r="I89" s="231">
        <v>4523</v>
      </c>
      <c r="J89" s="279">
        <f t="shared" si="14"/>
        <v>15238</v>
      </c>
      <c r="K89" s="29">
        <f>1082+1244</f>
        <v>2326</v>
      </c>
      <c r="L89" s="29">
        <f>2349+2629</f>
        <v>4978</v>
      </c>
      <c r="M89" s="29">
        <f>4909+4365</f>
        <v>9274</v>
      </c>
      <c r="N89" s="25">
        <v>1475</v>
      </c>
      <c r="O89" s="283">
        <f t="shared" si="18"/>
        <v>18053</v>
      </c>
      <c r="P89" s="37">
        <v>5741</v>
      </c>
      <c r="Q89" s="224" t="s">
        <v>39</v>
      </c>
      <c r="R89" s="276">
        <f t="shared" si="10"/>
        <v>5741</v>
      </c>
      <c r="S89" s="38">
        <v>460</v>
      </c>
      <c r="T89" s="9" t="s">
        <v>39</v>
      </c>
      <c r="U89" s="9" t="s">
        <v>39</v>
      </c>
      <c r="V89" s="24">
        <v>9289</v>
      </c>
      <c r="W89" s="24">
        <v>1227</v>
      </c>
      <c r="X89" s="144">
        <f t="shared" si="15"/>
        <v>10976</v>
      </c>
      <c r="Y89" s="29">
        <v>0</v>
      </c>
      <c r="Z89" s="29">
        <v>7233</v>
      </c>
      <c r="AA89" s="29">
        <v>0</v>
      </c>
      <c r="AB89" s="30" t="s">
        <v>39</v>
      </c>
      <c r="AC89" s="29">
        <v>11560</v>
      </c>
      <c r="AD89" s="30" t="s">
        <v>39</v>
      </c>
      <c r="AE89" s="29">
        <v>0</v>
      </c>
      <c r="AF89" s="29">
        <v>925</v>
      </c>
      <c r="AG89" s="29">
        <v>842</v>
      </c>
      <c r="AH89" s="29">
        <v>1076</v>
      </c>
      <c r="AI89" s="29">
        <v>1496</v>
      </c>
      <c r="AJ89" s="30">
        <v>0</v>
      </c>
      <c r="AK89" s="283">
        <f t="shared" si="19"/>
        <v>23132</v>
      </c>
      <c r="AL89" s="53">
        <f t="shared" si="7"/>
        <v>74950</v>
      </c>
    </row>
    <row r="90" spans="1:38" ht="16.5" customHeight="1" x14ac:dyDescent="0.25">
      <c r="A90" s="456"/>
      <c r="B90" s="4" t="s">
        <v>16</v>
      </c>
      <c r="C90" s="11">
        <v>804</v>
      </c>
      <c r="D90" s="9">
        <v>1106</v>
      </c>
      <c r="E90" s="9">
        <v>0</v>
      </c>
      <c r="F90" s="9">
        <v>0</v>
      </c>
      <c r="G90" s="276">
        <f t="shared" si="17"/>
        <v>1910</v>
      </c>
      <c r="H90" s="230">
        <v>11114</v>
      </c>
      <c r="I90" s="231">
        <v>4847</v>
      </c>
      <c r="J90" s="279">
        <f t="shared" si="14"/>
        <v>15961</v>
      </c>
      <c r="K90" s="29">
        <v>2145</v>
      </c>
      <c r="L90" s="29">
        <v>5609</v>
      </c>
      <c r="M90" s="29">
        <v>9840</v>
      </c>
      <c r="N90" s="25">
        <v>2088</v>
      </c>
      <c r="O90" s="283">
        <f t="shared" si="18"/>
        <v>19682</v>
      </c>
      <c r="P90" s="37">
        <v>5110</v>
      </c>
      <c r="Q90" s="224" t="s">
        <v>39</v>
      </c>
      <c r="R90" s="276">
        <f t="shared" si="10"/>
        <v>5110</v>
      </c>
      <c r="S90" s="38">
        <v>482</v>
      </c>
      <c r="T90" s="9" t="s">
        <v>39</v>
      </c>
      <c r="U90" s="9" t="s">
        <v>39</v>
      </c>
      <c r="V90" s="24">
        <v>8880</v>
      </c>
      <c r="W90" s="24">
        <v>659</v>
      </c>
      <c r="X90" s="144">
        <f t="shared" si="15"/>
        <v>10021</v>
      </c>
      <c r="Y90" s="29">
        <v>0</v>
      </c>
      <c r="Z90" s="29">
        <v>7564</v>
      </c>
      <c r="AA90" s="29">
        <v>0</v>
      </c>
      <c r="AB90" s="30" t="s">
        <v>39</v>
      </c>
      <c r="AC90" s="29">
        <v>11447</v>
      </c>
      <c r="AD90" s="30" t="s">
        <v>39</v>
      </c>
      <c r="AE90" s="29">
        <v>0</v>
      </c>
      <c r="AF90" s="29">
        <v>1188</v>
      </c>
      <c r="AG90" s="29">
        <v>779</v>
      </c>
      <c r="AH90" s="29">
        <v>1161</v>
      </c>
      <c r="AI90" s="29">
        <v>879</v>
      </c>
      <c r="AJ90" s="30">
        <v>0</v>
      </c>
      <c r="AK90" s="283">
        <f t="shared" si="19"/>
        <v>23018</v>
      </c>
      <c r="AL90" s="53">
        <f t="shared" si="7"/>
        <v>75702</v>
      </c>
    </row>
    <row r="91" spans="1:38" ht="16.5" customHeight="1" x14ac:dyDescent="0.25">
      <c r="A91" s="456"/>
      <c r="B91" s="4" t="s">
        <v>17</v>
      </c>
      <c r="C91" s="11">
        <v>914</v>
      </c>
      <c r="D91" s="9">
        <v>1223</v>
      </c>
      <c r="E91" s="9">
        <v>0</v>
      </c>
      <c r="F91" s="9">
        <v>0</v>
      </c>
      <c r="G91" s="276">
        <f t="shared" si="17"/>
        <v>2137</v>
      </c>
      <c r="H91" s="230">
        <v>10470</v>
      </c>
      <c r="I91" s="231">
        <v>5729</v>
      </c>
      <c r="J91" s="279">
        <f t="shared" si="14"/>
        <v>16199</v>
      </c>
      <c r="K91" s="29">
        <v>2301</v>
      </c>
      <c r="L91" s="29">
        <v>4957</v>
      </c>
      <c r="M91" s="29">
        <v>9267</v>
      </c>
      <c r="N91" s="25">
        <v>1153</v>
      </c>
      <c r="O91" s="283">
        <f t="shared" si="18"/>
        <v>17678</v>
      </c>
      <c r="P91" s="37">
        <v>4900</v>
      </c>
      <c r="Q91" s="224" t="s">
        <v>39</v>
      </c>
      <c r="R91" s="276">
        <f t="shared" si="10"/>
        <v>4900</v>
      </c>
      <c r="S91" s="38">
        <v>582</v>
      </c>
      <c r="T91" s="9" t="s">
        <v>39</v>
      </c>
      <c r="U91" s="9" t="s">
        <v>39</v>
      </c>
      <c r="V91" s="24">
        <v>6022</v>
      </c>
      <c r="W91" s="24">
        <v>0</v>
      </c>
      <c r="X91" s="144">
        <f t="shared" si="15"/>
        <v>6604</v>
      </c>
      <c r="Y91" s="29">
        <v>0</v>
      </c>
      <c r="Z91" s="29">
        <v>5562</v>
      </c>
      <c r="AA91" s="29">
        <v>0</v>
      </c>
      <c r="AB91" s="30" t="s">
        <v>39</v>
      </c>
      <c r="AC91" s="29">
        <v>9661</v>
      </c>
      <c r="AD91" s="30" t="s">
        <v>39</v>
      </c>
      <c r="AE91" s="29">
        <v>0</v>
      </c>
      <c r="AF91" s="29">
        <v>848</v>
      </c>
      <c r="AG91" s="29">
        <v>782</v>
      </c>
      <c r="AH91" s="29">
        <v>1287</v>
      </c>
      <c r="AI91" s="29">
        <v>1315</v>
      </c>
      <c r="AJ91" s="30">
        <v>0</v>
      </c>
      <c r="AK91" s="283">
        <f t="shared" si="19"/>
        <v>19455</v>
      </c>
      <c r="AL91" s="53">
        <f t="shared" ref="AL91:AL113" si="20">+G91+J91+O91+R91+X91+AK91</f>
        <v>66973</v>
      </c>
    </row>
    <row r="92" spans="1:38" ht="16.5" customHeight="1" x14ac:dyDescent="0.25">
      <c r="A92" s="456"/>
      <c r="B92" s="4" t="s">
        <v>18</v>
      </c>
      <c r="C92" s="11">
        <v>744</v>
      </c>
      <c r="D92" s="9">
        <v>1676</v>
      </c>
      <c r="E92" s="9">
        <v>0</v>
      </c>
      <c r="F92" s="9">
        <v>0</v>
      </c>
      <c r="G92" s="276">
        <f t="shared" si="17"/>
        <v>2420</v>
      </c>
      <c r="H92" s="232">
        <v>7830</v>
      </c>
      <c r="I92" s="233">
        <v>5307</v>
      </c>
      <c r="J92" s="279">
        <f t="shared" si="14"/>
        <v>13137</v>
      </c>
      <c r="K92" s="29">
        <v>2949</v>
      </c>
      <c r="L92" s="29">
        <v>5206</v>
      </c>
      <c r="M92" s="29">
        <v>12076</v>
      </c>
      <c r="N92" s="25">
        <v>1399</v>
      </c>
      <c r="O92" s="283">
        <f t="shared" si="18"/>
        <v>21630</v>
      </c>
      <c r="P92" s="37">
        <v>6339</v>
      </c>
      <c r="Q92" s="224" t="s">
        <v>39</v>
      </c>
      <c r="R92" s="276">
        <f t="shared" si="10"/>
        <v>6339</v>
      </c>
      <c r="S92" s="38">
        <v>831</v>
      </c>
      <c r="T92" s="9" t="s">
        <v>39</v>
      </c>
      <c r="U92" s="9" t="s">
        <v>39</v>
      </c>
      <c r="V92" s="24">
        <v>9975</v>
      </c>
      <c r="W92" s="24">
        <v>0</v>
      </c>
      <c r="X92" s="144">
        <f t="shared" si="15"/>
        <v>10806</v>
      </c>
      <c r="Y92" s="29">
        <v>0</v>
      </c>
      <c r="Z92" s="29">
        <v>8060</v>
      </c>
      <c r="AA92" s="29">
        <v>0</v>
      </c>
      <c r="AB92" s="30" t="s">
        <v>39</v>
      </c>
      <c r="AC92" s="29">
        <v>13624</v>
      </c>
      <c r="AD92" s="30" t="s">
        <v>39</v>
      </c>
      <c r="AE92" s="29">
        <v>0</v>
      </c>
      <c r="AF92" s="29">
        <v>1676</v>
      </c>
      <c r="AG92" s="29">
        <v>1154</v>
      </c>
      <c r="AH92" s="29">
        <v>1411</v>
      </c>
      <c r="AI92" s="29">
        <v>2237</v>
      </c>
      <c r="AJ92" s="30">
        <v>0</v>
      </c>
      <c r="AK92" s="283">
        <f t="shared" si="19"/>
        <v>28162</v>
      </c>
      <c r="AL92" s="53">
        <f t="shared" si="20"/>
        <v>82494</v>
      </c>
    </row>
    <row r="93" spans="1:38" ht="16.5" customHeight="1" x14ac:dyDescent="0.25">
      <c r="A93" s="456"/>
      <c r="B93" s="4" t="s">
        <v>19</v>
      </c>
      <c r="C93" s="11">
        <v>646</v>
      </c>
      <c r="D93" s="9">
        <v>1513</v>
      </c>
      <c r="E93" s="9">
        <v>0</v>
      </c>
      <c r="F93" s="9">
        <v>0</v>
      </c>
      <c r="G93" s="276">
        <f t="shared" si="17"/>
        <v>2159</v>
      </c>
      <c r="H93" s="232">
        <v>9144</v>
      </c>
      <c r="I93" s="233">
        <v>3912</v>
      </c>
      <c r="J93" s="279">
        <f t="shared" si="14"/>
        <v>13056</v>
      </c>
      <c r="K93" s="30">
        <v>2121</v>
      </c>
      <c r="L93" s="30">
        <v>4762</v>
      </c>
      <c r="M93" s="30">
        <v>9810</v>
      </c>
      <c r="N93" s="24">
        <v>0</v>
      </c>
      <c r="O93" s="283">
        <f t="shared" si="18"/>
        <v>16693</v>
      </c>
      <c r="P93" s="38">
        <v>4515</v>
      </c>
      <c r="Q93" s="224" t="s">
        <v>39</v>
      </c>
      <c r="R93" s="276">
        <f t="shared" si="10"/>
        <v>4515</v>
      </c>
      <c r="S93" s="38">
        <v>589</v>
      </c>
      <c r="T93" s="9" t="s">
        <v>39</v>
      </c>
      <c r="U93" s="9" t="s">
        <v>39</v>
      </c>
      <c r="V93" s="24">
        <v>7161</v>
      </c>
      <c r="W93" s="24">
        <v>0</v>
      </c>
      <c r="X93" s="144">
        <f t="shared" si="15"/>
        <v>7750</v>
      </c>
      <c r="Y93" s="30">
        <v>0</v>
      </c>
      <c r="Z93" s="30">
        <v>4766</v>
      </c>
      <c r="AA93" s="30">
        <v>0</v>
      </c>
      <c r="AB93" s="30" t="s">
        <v>39</v>
      </c>
      <c r="AC93" s="30">
        <v>9017</v>
      </c>
      <c r="AD93" s="30" t="s">
        <v>39</v>
      </c>
      <c r="AE93" s="30">
        <v>0</v>
      </c>
      <c r="AF93" s="30">
        <v>1013</v>
      </c>
      <c r="AG93" s="30">
        <v>963</v>
      </c>
      <c r="AH93" s="30">
        <v>1170</v>
      </c>
      <c r="AI93" s="30">
        <v>1452</v>
      </c>
      <c r="AJ93" s="30">
        <v>0</v>
      </c>
      <c r="AK93" s="283">
        <f t="shared" si="19"/>
        <v>18381</v>
      </c>
      <c r="AL93" s="53">
        <f t="shared" si="20"/>
        <v>62554</v>
      </c>
    </row>
    <row r="94" spans="1:38" ht="16.5" customHeight="1" x14ac:dyDescent="0.25">
      <c r="A94" s="456"/>
      <c r="B94" s="4" t="s">
        <v>20</v>
      </c>
      <c r="C94" s="11">
        <v>721</v>
      </c>
      <c r="D94" s="9">
        <v>1346</v>
      </c>
      <c r="E94" s="9">
        <v>0</v>
      </c>
      <c r="F94" s="9">
        <v>0</v>
      </c>
      <c r="G94" s="276">
        <f t="shared" si="17"/>
        <v>2067</v>
      </c>
      <c r="H94" s="230">
        <v>10255</v>
      </c>
      <c r="I94" s="231">
        <v>4617</v>
      </c>
      <c r="J94" s="279">
        <f t="shared" si="14"/>
        <v>14872</v>
      </c>
      <c r="K94" s="29">
        <v>2375</v>
      </c>
      <c r="L94" s="29">
        <v>5329</v>
      </c>
      <c r="M94" s="29">
        <v>9036</v>
      </c>
      <c r="N94" s="25">
        <v>0</v>
      </c>
      <c r="O94" s="283">
        <f t="shared" si="18"/>
        <v>16740</v>
      </c>
      <c r="P94" s="37">
        <v>3228</v>
      </c>
      <c r="Q94" s="224" t="s">
        <v>39</v>
      </c>
      <c r="R94" s="276">
        <f t="shared" si="10"/>
        <v>3228</v>
      </c>
      <c r="S94" s="38">
        <v>702</v>
      </c>
      <c r="T94" s="9" t="s">
        <v>39</v>
      </c>
      <c r="U94" s="9" t="s">
        <v>39</v>
      </c>
      <c r="V94" s="24">
        <v>4807</v>
      </c>
      <c r="W94" s="24">
        <v>0</v>
      </c>
      <c r="X94" s="144">
        <f t="shared" si="15"/>
        <v>5509</v>
      </c>
      <c r="Y94" s="29">
        <v>0</v>
      </c>
      <c r="Z94" s="29">
        <v>4305</v>
      </c>
      <c r="AA94" s="29">
        <v>0</v>
      </c>
      <c r="AB94" s="30" t="s">
        <v>39</v>
      </c>
      <c r="AC94" s="29">
        <v>7649</v>
      </c>
      <c r="AD94" s="30" t="s">
        <v>39</v>
      </c>
      <c r="AE94" s="29">
        <v>0</v>
      </c>
      <c r="AF94" s="29">
        <v>702</v>
      </c>
      <c r="AG94" s="29">
        <v>0</v>
      </c>
      <c r="AH94" s="29">
        <v>0</v>
      </c>
      <c r="AI94" s="29">
        <v>1669</v>
      </c>
      <c r="AJ94" s="30">
        <v>0</v>
      </c>
      <c r="AK94" s="283">
        <f>Y94+Z94+AA94+AC94+AE94+AF94+AG94+AH94+AI94+AJ94</f>
        <v>14325</v>
      </c>
      <c r="AL94" s="53">
        <f t="shared" si="20"/>
        <v>56741</v>
      </c>
    </row>
    <row r="95" spans="1:38" ht="16.5" customHeight="1" x14ac:dyDescent="0.25">
      <c r="A95" s="456"/>
      <c r="B95" s="4" t="s">
        <v>21</v>
      </c>
      <c r="C95" s="11">
        <v>987</v>
      </c>
      <c r="D95" s="9">
        <v>1624</v>
      </c>
      <c r="E95" s="9">
        <v>0</v>
      </c>
      <c r="F95" s="9">
        <v>0</v>
      </c>
      <c r="G95" s="276">
        <f t="shared" si="17"/>
        <v>2611</v>
      </c>
      <c r="H95" s="230">
        <v>11655</v>
      </c>
      <c r="I95" s="231">
        <v>5028</v>
      </c>
      <c r="J95" s="279">
        <f t="shared" si="14"/>
        <v>16683</v>
      </c>
      <c r="K95" s="29">
        <v>2273</v>
      </c>
      <c r="L95" s="29">
        <v>5169</v>
      </c>
      <c r="M95" s="29">
        <v>7778</v>
      </c>
      <c r="N95" s="25">
        <v>0</v>
      </c>
      <c r="O95" s="283">
        <f t="shared" si="18"/>
        <v>15220</v>
      </c>
      <c r="P95" s="37">
        <v>4824</v>
      </c>
      <c r="Q95" s="224" t="s">
        <v>39</v>
      </c>
      <c r="R95" s="276">
        <f t="shared" si="10"/>
        <v>4824</v>
      </c>
      <c r="S95" s="38">
        <v>311</v>
      </c>
      <c r="T95" s="24">
        <v>1387</v>
      </c>
      <c r="U95" s="9" t="s">
        <v>39</v>
      </c>
      <c r="V95" s="24">
        <v>7794</v>
      </c>
      <c r="W95" s="24">
        <v>0</v>
      </c>
      <c r="X95" s="144">
        <f>+S95+T95+V95+W95</f>
        <v>9492</v>
      </c>
      <c r="Y95" s="29">
        <v>0</v>
      </c>
      <c r="Z95" s="29">
        <v>6398</v>
      </c>
      <c r="AA95" s="29">
        <v>0</v>
      </c>
      <c r="AB95" s="30" t="s">
        <v>39</v>
      </c>
      <c r="AC95" s="29">
        <v>11006</v>
      </c>
      <c r="AD95" s="30" t="s">
        <v>39</v>
      </c>
      <c r="AE95" s="29">
        <v>0</v>
      </c>
      <c r="AF95" s="29">
        <v>1019</v>
      </c>
      <c r="AG95" s="29">
        <v>0</v>
      </c>
      <c r="AH95" s="29">
        <v>0</v>
      </c>
      <c r="AI95" s="29">
        <v>2068</v>
      </c>
      <c r="AJ95" s="30">
        <v>0</v>
      </c>
      <c r="AK95" s="283">
        <f t="shared" si="19"/>
        <v>20491</v>
      </c>
      <c r="AL95" s="53">
        <f t="shared" si="20"/>
        <v>69321</v>
      </c>
    </row>
    <row r="96" spans="1:38" ht="16.5" customHeight="1" x14ac:dyDescent="0.25">
      <c r="A96" s="456"/>
      <c r="B96" s="4" t="s">
        <v>22</v>
      </c>
      <c r="C96" s="11">
        <v>1509</v>
      </c>
      <c r="D96" s="9">
        <v>1232</v>
      </c>
      <c r="E96" s="9">
        <v>0</v>
      </c>
      <c r="F96" s="9">
        <v>0</v>
      </c>
      <c r="G96" s="276">
        <f t="shared" si="17"/>
        <v>2741</v>
      </c>
      <c r="H96" s="230">
        <v>9802</v>
      </c>
      <c r="I96" s="231">
        <v>5369</v>
      </c>
      <c r="J96" s="279">
        <f t="shared" si="14"/>
        <v>15171</v>
      </c>
      <c r="K96" s="29">
        <v>2180</v>
      </c>
      <c r="L96" s="29">
        <v>4535</v>
      </c>
      <c r="M96" s="29">
        <v>7742</v>
      </c>
      <c r="N96" s="25">
        <v>0</v>
      </c>
      <c r="O96" s="283">
        <f t="shared" si="18"/>
        <v>14457</v>
      </c>
      <c r="P96" s="37">
        <v>4615</v>
      </c>
      <c r="Q96" s="224" t="s">
        <v>39</v>
      </c>
      <c r="R96" s="276">
        <f t="shared" si="10"/>
        <v>4615</v>
      </c>
      <c r="S96" s="38">
        <v>1229</v>
      </c>
      <c r="T96" s="24">
        <v>2063</v>
      </c>
      <c r="U96" s="9" t="s">
        <v>39</v>
      </c>
      <c r="V96" s="24">
        <v>6012</v>
      </c>
      <c r="W96" s="24">
        <v>0</v>
      </c>
      <c r="X96" s="144">
        <f t="shared" ref="X96:X106" si="21">+S96+T96+V96+W96</f>
        <v>9304</v>
      </c>
      <c r="Y96" s="29">
        <v>0</v>
      </c>
      <c r="Z96" s="29">
        <v>6800</v>
      </c>
      <c r="AA96" s="29">
        <v>0</v>
      </c>
      <c r="AB96" s="30" t="s">
        <v>39</v>
      </c>
      <c r="AC96" s="29">
        <v>10784</v>
      </c>
      <c r="AD96" s="30" t="s">
        <v>39</v>
      </c>
      <c r="AE96" s="29">
        <v>0</v>
      </c>
      <c r="AF96" s="29">
        <v>1240</v>
      </c>
      <c r="AG96" s="29">
        <v>0</v>
      </c>
      <c r="AH96" s="29">
        <v>0</v>
      </c>
      <c r="AI96" s="29">
        <v>3485</v>
      </c>
      <c r="AJ96" s="30">
        <v>0</v>
      </c>
      <c r="AK96" s="283">
        <f t="shared" si="19"/>
        <v>22309</v>
      </c>
      <c r="AL96" s="53">
        <f t="shared" si="20"/>
        <v>68597</v>
      </c>
    </row>
    <row r="97" spans="1:38" ht="16.5" customHeight="1" thickBot="1" x14ac:dyDescent="0.3">
      <c r="A97" s="458"/>
      <c r="B97" s="5" t="s">
        <v>23</v>
      </c>
      <c r="C97" s="12">
        <v>1612</v>
      </c>
      <c r="D97" s="10">
        <v>859</v>
      </c>
      <c r="E97" s="10">
        <v>0</v>
      </c>
      <c r="F97" s="10">
        <v>0</v>
      </c>
      <c r="G97" s="278">
        <f t="shared" si="17"/>
        <v>2471</v>
      </c>
      <c r="H97" s="234">
        <v>11520</v>
      </c>
      <c r="I97" s="235">
        <v>6183</v>
      </c>
      <c r="J97" s="282">
        <f t="shared" si="14"/>
        <v>17703</v>
      </c>
      <c r="K97" s="31">
        <v>1926</v>
      </c>
      <c r="L97" s="31">
        <v>5964</v>
      </c>
      <c r="M97" s="31">
        <v>14488</v>
      </c>
      <c r="N97" s="27">
        <v>0</v>
      </c>
      <c r="O97" s="286">
        <f t="shared" si="18"/>
        <v>22378</v>
      </c>
      <c r="P97" s="39">
        <v>213</v>
      </c>
      <c r="Q97" s="225" t="s">
        <v>39</v>
      </c>
      <c r="R97" s="278">
        <f t="shared" si="10"/>
        <v>213</v>
      </c>
      <c r="S97" s="52">
        <v>0</v>
      </c>
      <c r="T97" s="306"/>
      <c r="U97" s="10" t="s">
        <v>39</v>
      </c>
      <c r="V97" s="42">
        <v>787</v>
      </c>
      <c r="W97" s="42">
        <v>0</v>
      </c>
      <c r="X97" s="145">
        <f t="shared" si="21"/>
        <v>787</v>
      </c>
      <c r="Y97" s="31">
        <v>0</v>
      </c>
      <c r="Z97" s="31">
        <v>9205</v>
      </c>
      <c r="AA97" s="31">
        <v>0</v>
      </c>
      <c r="AB97" s="41" t="s">
        <v>39</v>
      </c>
      <c r="AC97" s="31">
        <v>13019</v>
      </c>
      <c r="AD97" s="41" t="s">
        <v>39</v>
      </c>
      <c r="AE97" s="31">
        <v>0</v>
      </c>
      <c r="AF97" s="31">
        <v>1114</v>
      </c>
      <c r="AG97" s="31">
        <v>0</v>
      </c>
      <c r="AH97" s="31">
        <v>0</v>
      </c>
      <c r="AI97" s="31">
        <v>1575</v>
      </c>
      <c r="AJ97" s="41">
        <v>0</v>
      </c>
      <c r="AK97" s="329">
        <f>Y97+Z97+AA97+AC97+AE97+AF97+AG97+AH97+AI97+AJ97</f>
        <v>24913</v>
      </c>
      <c r="AL97" s="54">
        <f t="shared" si="20"/>
        <v>68465</v>
      </c>
    </row>
    <row r="98" spans="1:38" ht="16.5" customHeight="1" x14ac:dyDescent="0.25">
      <c r="A98" s="469">
        <v>2014</v>
      </c>
      <c r="B98" s="6" t="s">
        <v>12</v>
      </c>
      <c r="C98" s="13">
        <v>1607</v>
      </c>
      <c r="D98" s="14">
        <v>1528</v>
      </c>
      <c r="E98" s="14">
        <v>0</v>
      </c>
      <c r="F98" s="14">
        <v>0</v>
      </c>
      <c r="G98" s="276">
        <f t="shared" si="17"/>
        <v>3135</v>
      </c>
      <c r="H98" s="208">
        <v>8915</v>
      </c>
      <c r="I98" s="224">
        <v>5544</v>
      </c>
      <c r="J98" s="279">
        <f t="shared" si="14"/>
        <v>14459</v>
      </c>
      <c r="K98" s="28">
        <v>3726</v>
      </c>
      <c r="L98" s="28">
        <v>7221</v>
      </c>
      <c r="M98" s="28">
        <v>20026</v>
      </c>
      <c r="N98" s="26">
        <v>0</v>
      </c>
      <c r="O98" s="283">
        <f t="shared" si="18"/>
        <v>30973</v>
      </c>
      <c r="P98" s="40">
        <v>0</v>
      </c>
      <c r="Q98" s="223" t="s">
        <v>39</v>
      </c>
      <c r="R98" s="276">
        <f t="shared" si="10"/>
        <v>0</v>
      </c>
      <c r="S98" s="36">
        <v>1826</v>
      </c>
      <c r="T98" s="63">
        <v>3300</v>
      </c>
      <c r="U98" s="56" t="s">
        <v>39</v>
      </c>
      <c r="V98" s="63">
        <v>4586</v>
      </c>
      <c r="W98" s="63">
        <v>0</v>
      </c>
      <c r="X98" s="143">
        <f t="shared" si="21"/>
        <v>9712</v>
      </c>
      <c r="Y98" s="36">
        <v>0</v>
      </c>
      <c r="Z98" s="50">
        <v>10799</v>
      </c>
      <c r="AA98" s="50">
        <v>0</v>
      </c>
      <c r="AB98" s="50" t="s">
        <v>39</v>
      </c>
      <c r="AC98" s="50">
        <v>19329</v>
      </c>
      <c r="AD98" s="50" t="s">
        <v>39</v>
      </c>
      <c r="AE98" s="50">
        <v>0</v>
      </c>
      <c r="AF98" s="50">
        <v>2662</v>
      </c>
      <c r="AG98" s="50">
        <v>0</v>
      </c>
      <c r="AH98" s="50">
        <v>0</v>
      </c>
      <c r="AI98" s="446">
        <v>414</v>
      </c>
      <c r="AJ98" s="446"/>
      <c r="AK98" s="283">
        <f>SUM(Y98:AJ98)</f>
        <v>33204</v>
      </c>
      <c r="AL98" s="55">
        <f t="shared" si="20"/>
        <v>91483</v>
      </c>
    </row>
    <row r="99" spans="1:38" ht="16.5" customHeight="1" x14ac:dyDescent="0.25">
      <c r="A99" s="456"/>
      <c r="B99" s="4" t="s">
        <v>13</v>
      </c>
      <c r="C99" s="11">
        <v>0</v>
      </c>
      <c r="D99" s="9">
        <v>1597</v>
      </c>
      <c r="E99" s="9">
        <v>0</v>
      </c>
      <c r="F99" s="9">
        <v>0</v>
      </c>
      <c r="G99" s="276">
        <f t="shared" si="17"/>
        <v>1597</v>
      </c>
      <c r="H99" s="236">
        <v>11780</v>
      </c>
      <c r="I99" s="237">
        <v>6220</v>
      </c>
      <c r="J99" s="279">
        <f t="shared" si="14"/>
        <v>18000</v>
      </c>
      <c r="K99" s="29">
        <v>4148</v>
      </c>
      <c r="L99" s="29">
        <v>6157</v>
      </c>
      <c r="M99" s="29">
        <v>17901</v>
      </c>
      <c r="N99" s="25">
        <v>0</v>
      </c>
      <c r="O99" s="283">
        <f t="shared" si="18"/>
        <v>28206</v>
      </c>
      <c r="P99" s="37">
        <v>313</v>
      </c>
      <c r="Q99" s="224" t="s">
        <v>39</v>
      </c>
      <c r="R99" s="276">
        <f t="shared" si="10"/>
        <v>313</v>
      </c>
      <c r="S99" s="38">
        <v>1261</v>
      </c>
      <c r="T99" s="24">
        <v>2695</v>
      </c>
      <c r="U99" s="9" t="s">
        <v>39</v>
      </c>
      <c r="V99" s="24">
        <v>6059</v>
      </c>
      <c r="W99" s="24">
        <v>0</v>
      </c>
      <c r="X99" s="144">
        <f t="shared" si="21"/>
        <v>10015</v>
      </c>
      <c r="Y99" s="37">
        <v>0</v>
      </c>
      <c r="Z99" s="29">
        <v>9982</v>
      </c>
      <c r="AA99" s="29">
        <v>0</v>
      </c>
      <c r="AB99" s="30" t="s">
        <v>39</v>
      </c>
      <c r="AC99" s="29">
        <v>15871</v>
      </c>
      <c r="AD99" s="30" t="s">
        <v>39</v>
      </c>
      <c r="AE99" s="29">
        <v>0</v>
      </c>
      <c r="AF99" s="29">
        <v>2177</v>
      </c>
      <c r="AG99" s="29">
        <v>0</v>
      </c>
      <c r="AH99" s="29">
        <v>0</v>
      </c>
      <c r="AI99" s="432">
        <v>1501</v>
      </c>
      <c r="AJ99" s="432">
        <v>0</v>
      </c>
      <c r="AK99" s="339">
        <f>SUM(Y99:AJ99)</f>
        <v>29531</v>
      </c>
      <c r="AL99" s="53">
        <f t="shared" si="20"/>
        <v>87662</v>
      </c>
    </row>
    <row r="100" spans="1:38" ht="16.5" customHeight="1" x14ac:dyDescent="0.25">
      <c r="A100" s="456"/>
      <c r="B100" s="4" t="s">
        <v>14</v>
      </c>
      <c r="C100" s="11">
        <v>0</v>
      </c>
      <c r="D100" s="9">
        <v>997</v>
      </c>
      <c r="E100" s="9">
        <v>0</v>
      </c>
      <c r="F100" s="9">
        <v>0</v>
      </c>
      <c r="G100" s="276">
        <f t="shared" si="17"/>
        <v>997</v>
      </c>
      <c r="H100" s="236">
        <v>13152</v>
      </c>
      <c r="I100" s="237">
        <v>7214</v>
      </c>
      <c r="J100" s="279">
        <f t="shared" si="14"/>
        <v>20366</v>
      </c>
      <c r="K100" s="29">
        <v>3442</v>
      </c>
      <c r="L100" s="29">
        <v>6546</v>
      </c>
      <c r="M100" s="29">
        <v>11882</v>
      </c>
      <c r="N100" s="25">
        <v>0</v>
      </c>
      <c r="O100" s="283">
        <f t="shared" si="18"/>
        <v>21870</v>
      </c>
      <c r="P100" s="37">
        <v>0</v>
      </c>
      <c r="Q100" s="224" t="s">
        <v>39</v>
      </c>
      <c r="R100" s="276">
        <f t="shared" si="10"/>
        <v>0</v>
      </c>
      <c r="S100" s="38">
        <v>927</v>
      </c>
      <c r="T100" s="24">
        <v>2297</v>
      </c>
      <c r="U100" s="9" t="s">
        <v>39</v>
      </c>
      <c r="V100" s="24">
        <v>5612</v>
      </c>
      <c r="W100" s="24">
        <v>0</v>
      </c>
      <c r="X100" s="144">
        <f t="shared" si="21"/>
        <v>8836</v>
      </c>
      <c r="Y100" s="37">
        <v>0</v>
      </c>
      <c r="Z100" s="29">
        <v>9167</v>
      </c>
      <c r="AA100" s="29">
        <v>0</v>
      </c>
      <c r="AB100" s="30" t="s">
        <v>39</v>
      </c>
      <c r="AC100" s="29">
        <v>12628</v>
      </c>
      <c r="AD100" s="30" t="s">
        <v>39</v>
      </c>
      <c r="AE100" s="29">
        <v>0</v>
      </c>
      <c r="AF100" s="29">
        <v>1480</v>
      </c>
      <c r="AG100" s="29">
        <v>0</v>
      </c>
      <c r="AH100" s="29">
        <v>0</v>
      </c>
      <c r="AI100" s="432">
        <v>1320</v>
      </c>
      <c r="AJ100" s="432">
        <v>0</v>
      </c>
      <c r="AK100" s="339">
        <f>SUM(Y100:AJ100)</f>
        <v>24595</v>
      </c>
      <c r="AL100" s="53">
        <f t="shared" si="20"/>
        <v>76664</v>
      </c>
    </row>
    <row r="101" spans="1:38" ht="16.5" customHeight="1" x14ac:dyDescent="0.25">
      <c r="A101" s="456"/>
      <c r="B101" s="4" t="s">
        <v>15</v>
      </c>
      <c r="C101" s="11">
        <v>1073</v>
      </c>
      <c r="D101" s="9">
        <v>1312</v>
      </c>
      <c r="E101" s="9">
        <v>0</v>
      </c>
      <c r="F101" s="9">
        <v>0</v>
      </c>
      <c r="G101" s="276">
        <f t="shared" si="17"/>
        <v>2385</v>
      </c>
      <c r="H101" s="236">
        <v>11389</v>
      </c>
      <c r="I101" s="237">
        <v>7329</v>
      </c>
      <c r="J101" s="279">
        <f t="shared" si="14"/>
        <v>18718</v>
      </c>
      <c r="K101" s="29">
        <v>2733</v>
      </c>
      <c r="L101" s="29">
        <v>4339</v>
      </c>
      <c r="M101" s="29">
        <v>10207</v>
      </c>
      <c r="N101" s="25">
        <v>0</v>
      </c>
      <c r="O101" s="283">
        <f t="shared" si="18"/>
        <v>17279</v>
      </c>
      <c r="P101" s="37">
        <v>74</v>
      </c>
      <c r="Q101" s="224" t="s">
        <v>39</v>
      </c>
      <c r="R101" s="276">
        <f t="shared" si="10"/>
        <v>74</v>
      </c>
      <c r="S101" s="38">
        <v>885</v>
      </c>
      <c r="T101" s="24">
        <v>2321</v>
      </c>
      <c r="U101" s="9" t="s">
        <v>39</v>
      </c>
      <c r="V101" s="24">
        <v>5302</v>
      </c>
      <c r="W101" s="24">
        <v>0</v>
      </c>
      <c r="X101" s="144">
        <f t="shared" si="21"/>
        <v>8508</v>
      </c>
      <c r="Y101" s="37">
        <v>0</v>
      </c>
      <c r="Z101" s="29">
        <v>7250</v>
      </c>
      <c r="AA101" s="29">
        <v>0</v>
      </c>
      <c r="AB101" s="30" t="s">
        <v>39</v>
      </c>
      <c r="AC101" s="29">
        <v>11192</v>
      </c>
      <c r="AD101" s="30" t="s">
        <v>39</v>
      </c>
      <c r="AE101" s="29">
        <v>0</v>
      </c>
      <c r="AF101" s="29">
        <v>1512</v>
      </c>
      <c r="AG101" s="29">
        <v>0</v>
      </c>
      <c r="AH101" s="29">
        <v>0</v>
      </c>
      <c r="AI101" s="432">
        <v>165</v>
      </c>
      <c r="AJ101" s="432">
        <v>0</v>
      </c>
      <c r="AK101" s="339">
        <f t="shared" ref="AK101:AK126" si="22">SUM(Y101:AJ101)</f>
        <v>20119</v>
      </c>
      <c r="AL101" s="53">
        <f t="shared" si="20"/>
        <v>67083</v>
      </c>
    </row>
    <row r="102" spans="1:38" ht="16.5" customHeight="1" x14ac:dyDescent="0.25">
      <c r="A102" s="456"/>
      <c r="B102" s="4" t="s">
        <v>16</v>
      </c>
      <c r="C102" s="11">
        <v>1233</v>
      </c>
      <c r="D102" s="9">
        <v>1179</v>
      </c>
      <c r="E102" s="9">
        <v>0</v>
      </c>
      <c r="F102" s="9">
        <v>0</v>
      </c>
      <c r="G102" s="276">
        <f t="shared" si="17"/>
        <v>2412</v>
      </c>
      <c r="H102" s="236">
        <v>13214</v>
      </c>
      <c r="I102" s="237">
        <v>7292</v>
      </c>
      <c r="J102" s="279">
        <f t="shared" si="14"/>
        <v>20506</v>
      </c>
      <c r="K102" s="29">
        <v>3199</v>
      </c>
      <c r="L102" s="29">
        <v>5101</v>
      </c>
      <c r="M102" s="29">
        <v>7798</v>
      </c>
      <c r="N102" s="25">
        <v>0</v>
      </c>
      <c r="O102" s="283">
        <f t="shared" si="18"/>
        <v>16098</v>
      </c>
      <c r="P102" s="37">
        <v>2675</v>
      </c>
      <c r="Q102" s="224" t="s">
        <v>39</v>
      </c>
      <c r="R102" s="276">
        <f t="shared" si="10"/>
        <v>2675</v>
      </c>
      <c r="S102" s="38">
        <v>0</v>
      </c>
      <c r="T102" s="24">
        <v>2856</v>
      </c>
      <c r="U102" s="9" t="s">
        <v>39</v>
      </c>
      <c r="V102" s="24">
        <v>5147</v>
      </c>
      <c r="W102" s="24">
        <v>0</v>
      </c>
      <c r="X102" s="144">
        <f t="shared" si="21"/>
        <v>8003</v>
      </c>
      <c r="Y102" s="37">
        <v>0</v>
      </c>
      <c r="Z102" s="29">
        <v>5567</v>
      </c>
      <c r="AA102" s="29">
        <v>0</v>
      </c>
      <c r="AB102" s="30" t="s">
        <v>39</v>
      </c>
      <c r="AC102" s="29">
        <v>9683</v>
      </c>
      <c r="AD102" s="30" t="s">
        <v>39</v>
      </c>
      <c r="AE102" s="29">
        <v>0</v>
      </c>
      <c r="AF102" s="29">
        <v>1165</v>
      </c>
      <c r="AG102" s="29">
        <v>0</v>
      </c>
      <c r="AH102" s="29">
        <v>0</v>
      </c>
      <c r="AI102" s="432">
        <v>1179</v>
      </c>
      <c r="AJ102" s="432">
        <v>0</v>
      </c>
      <c r="AK102" s="339">
        <f t="shared" si="22"/>
        <v>17594</v>
      </c>
      <c r="AL102" s="53">
        <f t="shared" si="20"/>
        <v>67288</v>
      </c>
    </row>
    <row r="103" spans="1:38" ht="16.5" customHeight="1" x14ac:dyDescent="0.25">
      <c r="A103" s="456"/>
      <c r="B103" s="4" t="s">
        <v>17</v>
      </c>
      <c r="C103" s="11">
        <v>1023</v>
      </c>
      <c r="D103" s="9">
        <v>1684</v>
      </c>
      <c r="E103" s="9">
        <v>0</v>
      </c>
      <c r="F103" s="9">
        <v>0</v>
      </c>
      <c r="G103" s="276">
        <f t="shared" si="17"/>
        <v>2707</v>
      </c>
      <c r="H103" s="236">
        <v>14624</v>
      </c>
      <c r="I103" s="237">
        <v>5503</v>
      </c>
      <c r="J103" s="279">
        <f t="shared" si="14"/>
        <v>20127</v>
      </c>
      <c r="K103" s="29">
        <v>3157</v>
      </c>
      <c r="L103" s="29">
        <v>3845</v>
      </c>
      <c r="M103" s="29">
        <v>4640</v>
      </c>
      <c r="N103" s="25">
        <v>0</v>
      </c>
      <c r="O103" s="283">
        <f t="shared" si="18"/>
        <v>11642</v>
      </c>
      <c r="P103" s="37">
        <v>3173</v>
      </c>
      <c r="Q103" s="224" t="s">
        <v>39</v>
      </c>
      <c r="R103" s="276">
        <f t="shared" si="10"/>
        <v>3173</v>
      </c>
      <c r="S103" s="38">
        <v>828</v>
      </c>
      <c r="T103" s="24">
        <v>2333</v>
      </c>
      <c r="U103" s="9" t="s">
        <v>39</v>
      </c>
      <c r="V103" s="24">
        <v>4869</v>
      </c>
      <c r="W103" s="24">
        <v>0</v>
      </c>
      <c r="X103" s="144">
        <f t="shared" si="21"/>
        <v>8030</v>
      </c>
      <c r="Y103" s="37">
        <v>0</v>
      </c>
      <c r="Z103" s="29">
        <v>5009</v>
      </c>
      <c r="AA103" s="29">
        <v>0</v>
      </c>
      <c r="AB103" s="30" t="s">
        <v>39</v>
      </c>
      <c r="AC103" s="29">
        <v>9291</v>
      </c>
      <c r="AD103" s="30" t="s">
        <v>39</v>
      </c>
      <c r="AE103" s="29">
        <v>0</v>
      </c>
      <c r="AF103" s="29">
        <v>1477</v>
      </c>
      <c r="AG103" s="29">
        <v>0</v>
      </c>
      <c r="AH103" s="29">
        <v>0</v>
      </c>
      <c r="AI103" s="432">
        <v>3258</v>
      </c>
      <c r="AJ103" s="432">
        <v>0</v>
      </c>
      <c r="AK103" s="339">
        <f t="shared" si="22"/>
        <v>19035</v>
      </c>
      <c r="AL103" s="53">
        <f t="shared" si="20"/>
        <v>64714</v>
      </c>
    </row>
    <row r="104" spans="1:38" ht="16.5" customHeight="1" x14ac:dyDescent="0.25">
      <c r="A104" s="456"/>
      <c r="B104" s="4" t="s">
        <v>18</v>
      </c>
      <c r="C104" s="11">
        <v>1116</v>
      </c>
      <c r="D104" s="9">
        <v>1934</v>
      </c>
      <c r="E104" s="9">
        <v>0</v>
      </c>
      <c r="F104" s="9">
        <v>0</v>
      </c>
      <c r="G104" s="276">
        <f t="shared" si="17"/>
        <v>3050</v>
      </c>
      <c r="H104" s="166">
        <v>13924</v>
      </c>
      <c r="I104" s="238">
        <v>5351</v>
      </c>
      <c r="J104" s="279">
        <f t="shared" si="14"/>
        <v>19275</v>
      </c>
      <c r="K104" s="29">
        <v>3671</v>
      </c>
      <c r="L104" s="29">
        <v>4427</v>
      </c>
      <c r="M104" s="29">
        <v>8204</v>
      </c>
      <c r="N104" s="25">
        <v>0</v>
      </c>
      <c r="O104" s="283">
        <f t="shared" si="18"/>
        <v>16302</v>
      </c>
      <c r="P104" s="37">
        <v>5062</v>
      </c>
      <c r="Q104" s="224" t="s">
        <v>39</v>
      </c>
      <c r="R104" s="276">
        <f t="shared" si="10"/>
        <v>5062</v>
      </c>
      <c r="S104" s="38">
        <v>1539</v>
      </c>
      <c r="T104" s="24">
        <v>2251</v>
      </c>
      <c r="U104" s="9" t="s">
        <v>39</v>
      </c>
      <c r="V104" s="24">
        <v>6619</v>
      </c>
      <c r="W104" s="24">
        <v>0</v>
      </c>
      <c r="X104" s="144">
        <f t="shared" si="21"/>
        <v>10409</v>
      </c>
      <c r="Y104" s="37">
        <v>0</v>
      </c>
      <c r="Z104" s="29">
        <v>6104</v>
      </c>
      <c r="AA104" s="29">
        <v>0</v>
      </c>
      <c r="AB104" s="30" t="s">
        <v>39</v>
      </c>
      <c r="AC104" s="29">
        <v>13721</v>
      </c>
      <c r="AD104" s="30" t="s">
        <v>39</v>
      </c>
      <c r="AE104" s="29">
        <v>0</v>
      </c>
      <c r="AF104" s="29">
        <v>2160</v>
      </c>
      <c r="AG104" s="29">
        <v>0</v>
      </c>
      <c r="AH104" s="29">
        <v>0</v>
      </c>
      <c r="AI104" s="432">
        <v>4802</v>
      </c>
      <c r="AJ104" s="432">
        <v>0</v>
      </c>
      <c r="AK104" s="339">
        <f t="shared" si="22"/>
        <v>26787</v>
      </c>
      <c r="AL104" s="53">
        <f t="shared" si="20"/>
        <v>80885</v>
      </c>
    </row>
    <row r="105" spans="1:38" ht="16.5" customHeight="1" x14ac:dyDescent="0.25">
      <c r="A105" s="456"/>
      <c r="B105" s="4" t="s">
        <v>19</v>
      </c>
      <c r="C105" s="11">
        <v>773</v>
      </c>
      <c r="D105" s="9">
        <v>1658</v>
      </c>
      <c r="E105" s="9">
        <v>0</v>
      </c>
      <c r="F105" s="9">
        <v>0</v>
      </c>
      <c r="G105" s="276">
        <f t="shared" si="17"/>
        <v>2431</v>
      </c>
      <c r="H105" s="166">
        <v>13734</v>
      </c>
      <c r="I105" s="238">
        <v>5225</v>
      </c>
      <c r="J105" s="279">
        <f t="shared" si="14"/>
        <v>18959</v>
      </c>
      <c r="K105" s="30">
        <v>3495</v>
      </c>
      <c r="L105" s="30">
        <v>3674</v>
      </c>
      <c r="M105" s="30">
        <v>5629</v>
      </c>
      <c r="N105" s="25">
        <v>0</v>
      </c>
      <c r="O105" s="283">
        <f t="shared" si="18"/>
        <v>12798</v>
      </c>
      <c r="P105" s="38">
        <v>3784</v>
      </c>
      <c r="Q105" s="224" t="s">
        <v>39</v>
      </c>
      <c r="R105" s="276">
        <f t="shared" si="10"/>
        <v>3784</v>
      </c>
      <c r="S105" s="38">
        <v>1864</v>
      </c>
      <c r="T105" s="24">
        <v>2842</v>
      </c>
      <c r="U105" s="9" t="s">
        <v>39</v>
      </c>
      <c r="V105" s="24">
        <v>5953</v>
      </c>
      <c r="W105" s="24">
        <v>0</v>
      </c>
      <c r="X105" s="144">
        <f t="shared" si="21"/>
        <v>10659</v>
      </c>
      <c r="Y105" s="38">
        <v>0</v>
      </c>
      <c r="Z105" s="30">
        <v>6458</v>
      </c>
      <c r="AA105" s="30">
        <v>0</v>
      </c>
      <c r="AB105" s="30" t="s">
        <v>39</v>
      </c>
      <c r="AC105" s="30">
        <v>10280</v>
      </c>
      <c r="AD105" s="30" t="s">
        <v>39</v>
      </c>
      <c r="AE105" s="30">
        <v>0</v>
      </c>
      <c r="AF105" s="30">
        <v>2991</v>
      </c>
      <c r="AG105" s="30">
        <v>0</v>
      </c>
      <c r="AH105" s="30">
        <v>0</v>
      </c>
      <c r="AI105" s="432">
        <v>3297</v>
      </c>
      <c r="AJ105" s="432">
        <v>0</v>
      </c>
      <c r="AK105" s="339">
        <f t="shared" si="22"/>
        <v>23026</v>
      </c>
      <c r="AL105" s="53">
        <f t="shared" si="20"/>
        <v>71657</v>
      </c>
    </row>
    <row r="106" spans="1:38" ht="16.5" customHeight="1" x14ac:dyDescent="0.25">
      <c r="A106" s="456"/>
      <c r="B106" s="4" t="s">
        <v>20</v>
      </c>
      <c r="C106" s="11">
        <v>774</v>
      </c>
      <c r="D106" s="9">
        <v>1462</v>
      </c>
      <c r="E106" s="9">
        <v>0</v>
      </c>
      <c r="F106" s="9">
        <v>0</v>
      </c>
      <c r="G106" s="276">
        <f t="shared" si="17"/>
        <v>2236</v>
      </c>
      <c r="H106" s="236">
        <v>13626</v>
      </c>
      <c r="I106" s="237">
        <v>6143</v>
      </c>
      <c r="J106" s="279">
        <f t="shared" si="14"/>
        <v>19769</v>
      </c>
      <c r="K106" s="29">
        <v>3332</v>
      </c>
      <c r="L106" s="29">
        <v>3623</v>
      </c>
      <c r="M106" s="29">
        <v>5320</v>
      </c>
      <c r="N106" s="25">
        <v>0</v>
      </c>
      <c r="O106" s="283">
        <f t="shared" si="18"/>
        <v>12275</v>
      </c>
      <c r="P106" s="37">
        <v>2918</v>
      </c>
      <c r="Q106" s="224" t="s">
        <v>39</v>
      </c>
      <c r="R106" s="276">
        <f t="shared" si="10"/>
        <v>2918</v>
      </c>
      <c r="S106" s="38">
        <v>934</v>
      </c>
      <c r="T106" s="24">
        <v>2292</v>
      </c>
      <c r="U106" s="9" t="s">
        <v>39</v>
      </c>
      <c r="V106" s="24">
        <v>5951</v>
      </c>
      <c r="W106" s="24">
        <v>0</v>
      </c>
      <c r="X106" s="144">
        <f t="shared" si="21"/>
        <v>9177</v>
      </c>
      <c r="Y106" s="37">
        <v>0</v>
      </c>
      <c r="Z106" s="29">
        <v>6495</v>
      </c>
      <c r="AA106" s="29">
        <v>0</v>
      </c>
      <c r="AB106" s="30" t="s">
        <v>39</v>
      </c>
      <c r="AC106" s="29">
        <v>10198</v>
      </c>
      <c r="AD106" s="30" t="s">
        <v>39</v>
      </c>
      <c r="AE106" s="29">
        <v>0</v>
      </c>
      <c r="AF106" s="29">
        <v>2718</v>
      </c>
      <c r="AG106" s="29">
        <v>0</v>
      </c>
      <c r="AH106" s="29">
        <v>0</v>
      </c>
      <c r="AI106" s="432">
        <v>3158</v>
      </c>
      <c r="AJ106" s="432">
        <v>0</v>
      </c>
      <c r="AK106" s="339">
        <f t="shared" si="22"/>
        <v>22569</v>
      </c>
      <c r="AL106" s="53">
        <f t="shared" si="20"/>
        <v>68944</v>
      </c>
    </row>
    <row r="107" spans="1:38" ht="16.5" customHeight="1" x14ac:dyDescent="0.25">
      <c r="A107" s="456"/>
      <c r="B107" s="4" t="s">
        <v>21</v>
      </c>
      <c r="C107" s="11">
        <v>980</v>
      </c>
      <c r="D107" s="9">
        <v>1398</v>
      </c>
      <c r="E107" s="9">
        <v>0</v>
      </c>
      <c r="F107" s="9">
        <v>0</v>
      </c>
      <c r="G107" s="276">
        <f t="shared" si="17"/>
        <v>2378</v>
      </c>
      <c r="H107" s="236">
        <v>9333</v>
      </c>
      <c r="I107" s="237">
        <v>5772</v>
      </c>
      <c r="J107" s="279">
        <f t="shared" si="14"/>
        <v>15105</v>
      </c>
      <c r="K107" s="29">
        <v>3389</v>
      </c>
      <c r="L107" s="29">
        <v>3772</v>
      </c>
      <c r="M107" s="29">
        <v>4861</v>
      </c>
      <c r="N107" s="25">
        <v>0</v>
      </c>
      <c r="O107" s="283">
        <f t="shared" si="18"/>
        <v>12022</v>
      </c>
      <c r="P107" s="37">
        <v>3549</v>
      </c>
      <c r="Q107" s="224" t="s">
        <v>39</v>
      </c>
      <c r="R107" s="276">
        <f t="shared" si="10"/>
        <v>3549</v>
      </c>
      <c r="S107" s="38">
        <v>922</v>
      </c>
      <c r="T107" s="24">
        <v>3558</v>
      </c>
      <c r="U107" s="24">
        <v>587</v>
      </c>
      <c r="V107" s="24">
        <v>7183</v>
      </c>
      <c r="W107" s="24">
        <v>0</v>
      </c>
      <c r="X107" s="144">
        <f>+S107+T107+U107+V107+W107</f>
        <v>12250</v>
      </c>
      <c r="Y107" s="37">
        <v>0</v>
      </c>
      <c r="Z107" s="29">
        <v>7870</v>
      </c>
      <c r="AA107" s="29">
        <v>0</v>
      </c>
      <c r="AB107" s="30" t="s">
        <v>39</v>
      </c>
      <c r="AC107" s="29">
        <v>11965</v>
      </c>
      <c r="AD107" s="30" t="s">
        <v>39</v>
      </c>
      <c r="AE107" s="29">
        <v>43</v>
      </c>
      <c r="AF107" s="29">
        <v>2946</v>
      </c>
      <c r="AG107" s="29">
        <v>0</v>
      </c>
      <c r="AH107" s="29">
        <v>0</v>
      </c>
      <c r="AI107" s="432">
        <v>3896</v>
      </c>
      <c r="AJ107" s="432">
        <v>0</v>
      </c>
      <c r="AK107" s="339">
        <f t="shared" si="22"/>
        <v>26720</v>
      </c>
      <c r="AL107" s="53">
        <f t="shared" si="20"/>
        <v>72024</v>
      </c>
    </row>
    <row r="108" spans="1:38" ht="16.5" customHeight="1" x14ac:dyDescent="0.25">
      <c r="A108" s="456"/>
      <c r="B108" s="4" t="s">
        <v>22</v>
      </c>
      <c r="C108" s="11">
        <v>828</v>
      </c>
      <c r="D108" s="9">
        <v>1552</v>
      </c>
      <c r="E108" s="9">
        <v>0</v>
      </c>
      <c r="F108" s="9">
        <v>0</v>
      </c>
      <c r="G108" s="276">
        <f t="shared" si="17"/>
        <v>2380</v>
      </c>
      <c r="H108" s="236">
        <v>8376</v>
      </c>
      <c r="I108" s="237">
        <v>5817</v>
      </c>
      <c r="J108" s="279">
        <f t="shared" si="14"/>
        <v>14193</v>
      </c>
      <c r="K108" s="29">
        <v>3250</v>
      </c>
      <c r="L108" s="29">
        <v>3458</v>
      </c>
      <c r="M108" s="29">
        <v>5875</v>
      </c>
      <c r="N108" s="25">
        <v>0</v>
      </c>
      <c r="O108" s="283">
        <f t="shared" si="18"/>
        <v>12583</v>
      </c>
      <c r="P108" s="37">
        <v>2847</v>
      </c>
      <c r="Q108" s="224" t="s">
        <v>39</v>
      </c>
      <c r="R108" s="276">
        <f t="shared" si="10"/>
        <v>2847</v>
      </c>
      <c r="S108" s="38">
        <v>1305</v>
      </c>
      <c r="T108" s="24">
        <v>4249</v>
      </c>
      <c r="U108" s="24">
        <v>705</v>
      </c>
      <c r="V108" s="24">
        <v>5382</v>
      </c>
      <c r="W108" s="24">
        <v>0</v>
      </c>
      <c r="X108" s="144">
        <f t="shared" ref="X108:X133" si="23">+S108+T108+U108+V108+W108</f>
        <v>11641</v>
      </c>
      <c r="Y108" s="37">
        <v>0</v>
      </c>
      <c r="Z108" s="29">
        <v>8936</v>
      </c>
      <c r="AA108" s="29">
        <v>0</v>
      </c>
      <c r="AB108" s="30" t="s">
        <v>39</v>
      </c>
      <c r="AC108" s="29">
        <v>11472</v>
      </c>
      <c r="AD108" s="30" t="s">
        <v>39</v>
      </c>
      <c r="AE108" s="29">
        <v>499</v>
      </c>
      <c r="AF108" s="29">
        <v>3097</v>
      </c>
      <c r="AG108" s="29">
        <v>0</v>
      </c>
      <c r="AH108" s="29">
        <v>0</v>
      </c>
      <c r="AI108" s="432">
        <v>4305</v>
      </c>
      <c r="AJ108" s="432">
        <v>0</v>
      </c>
      <c r="AK108" s="339">
        <f t="shared" si="22"/>
        <v>28309</v>
      </c>
      <c r="AL108" s="53">
        <f t="shared" si="20"/>
        <v>71953</v>
      </c>
    </row>
    <row r="109" spans="1:38" ht="16.5" customHeight="1" thickBot="1" x14ac:dyDescent="0.3">
      <c r="A109" s="458"/>
      <c r="B109" s="5" t="s">
        <v>23</v>
      </c>
      <c r="C109" s="12">
        <v>858</v>
      </c>
      <c r="D109" s="10">
        <v>1149</v>
      </c>
      <c r="E109" s="10">
        <v>0</v>
      </c>
      <c r="F109" s="10">
        <v>0</v>
      </c>
      <c r="G109" s="278">
        <f t="shared" si="17"/>
        <v>2007</v>
      </c>
      <c r="H109" s="239">
        <v>7554</v>
      </c>
      <c r="I109" s="240">
        <v>7161</v>
      </c>
      <c r="J109" s="282">
        <f t="shared" si="14"/>
        <v>14715</v>
      </c>
      <c r="K109" s="31">
        <v>3621</v>
      </c>
      <c r="L109" s="31">
        <v>3978</v>
      </c>
      <c r="M109" s="31">
        <v>4862</v>
      </c>
      <c r="N109" s="31">
        <v>0</v>
      </c>
      <c r="O109" s="286">
        <f t="shared" si="18"/>
        <v>12461</v>
      </c>
      <c r="P109" s="39">
        <v>4765</v>
      </c>
      <c r="Q109" s="225" t="s">
        <v>39</v>
      </c>
      <c r="R109" s="278">
        <f t="shared" si="10"/>
        <v>4765</v>
      </c>
      <c r="S109" s="52">
        <v>1119</v>
      </c>
      <c r="T109" s="42">
        <v>5132</v>
      </c>
      <c r="U109" s="42">
        <v>863</v>
      </c>
      <c r="V109" s="42">
        <v>7095</v>
      </c>
      <c r="W109" s="42">
        <v>0</v>
      </c>
      <c r="X109" s="145">
        <f t="shared" si="23"/>
        <v>14209</v>
      </c>
      <c r="Y109" s="39">
        <v>6346</v>
      </c>
      <c r="Z109" s="31">
        <v>8046</v>
      </c>
      <c r="AA109" s="31">
        <v>0</v>
      </c>
      <c r="AB109" s="41" t="s">
        <v>39</v>
      </c>
      <c r="AC109" s="31">
        <v>14507</v>
      </c>
      <c r="AD109" s="41" t="s">
        <v>39</v>
      </c>
      <c r="AE109" s="31">
        <v>809</v>
      </c>
      <c r="AF109" s="31">
        <v>2743</v>
      </c>
      <c r="AG109" s="31">
        <v>0</v>
      </c>
      <c r="AH109" s="31">
        <v>0</v>
      </c>
      <c r="AI109" s="434">
        <v>4272</v>
      </c>
      <c r="AJ109" s="434">
        <v>0</v>
      </c>
      <c r="AK109" s="329">
        <f t="shared" si="22"/>
        <v>36723</v>
      </c>
      <c r="AL109" s="54">
        <f t="shared" si="20"/>
        <v>84880</v>
      </c>
    </row>
    <row r="110" spans="1:38" ht="16.5" customHeight="1" x14ac:dyDescent="0.25">
      <c r="A110" s="435">
        <v>2015</v>
      </c>
      <c r="B110" s="3" t="s">
        <v>12</v>
      </c>
      <c r="C110" s="13">
        <v>830</v>
      </c>
      <c r="D110" s="14">
        <v>1737</v>
      </c>
      <c r="E110" s="14">
        <v>0</v>
      </c>
      <c r="F110" s="14">
        <v>0</v>
      </c>
      <c r="G110" s="276">
        <f t="shared" si="17"/>
        <v>2567</v>
      </c>
      <c r="H110" s="208">
        <v>10477</v>
      </c>
      <c r="I110" s="224">
        <v>6005</v>
      </c>
      <c r="J110" s="279">
        <f>+H110+I110</f>
        <v>16482</v>
      </c>
      <c r="K110" s="36">
        <v>5545</v>
      </c>
      <c r="L110" s="50">
        <v>4483</v>
      </c>
      <c r="M110" s="50">
        <v>11856</v>
      </c>
      <c r="N110" s="50">
        <v>0</v>
      </c>
      <c r="O110" s="143">
        <f>+K110+L110+M110+N110</f>
        <v>21884</v>
      </c>
      <c r="P110" s="36">
        <v>5082</v>
      </c>
      <c r="Q110" s="223">
        <v>0</v>
      </c>
      <c r="R110" s="143">
        <f>+P110+Q110</f>
        <v>5082</v>
      </c>
      <c r="S110" s="36">
        <v>2180</v>
      </c>
      <c r="T110" s="63">
        <v>7606</v>
      </c>
      <c r="U110" s="56">
        <v>1532</v>
      </c>
      <c r="V110" s="63">
        <v>6469</v>
      </c>
      <c r="W110" s="63">
        <v>0</v>
      </c>
      <c r="X110" s="143">
        <f t="shared" si="23"/>
        <v>17787</v>
      </c>
      <c r="Y110" s="50">
        <v>36972</v>
      </c>
      <c r="Z110" s="50">
        <v>8823</v>
      </c>
      <c r="AA110" s="50">
        <v>0</v>
      </c>
      <c r="AB110" s="50" t="s">
        <v>39</v>
      </c>
      <c r="AC110" s="50">
        <v>19307</v>
      </c>
      <c r="AD110" s="50">
        <v>0</v>
      </c>
      <c r="AE110" s="50">
        <v>819</v>
      </c>
      <c r="AF110" s="50">
        <v>4078</v>
      </c>
      <c r="AG110" s="50">
        <v>0</v>
      </c>
      <c r="AH110" s="50">
        <v>0</v>
      </c>
      <c r="AI110" s="446">
        <v>5272</v>
      </c>
      <c r="AJ110" s="446"/>
      <c r="AK110" s="283">
        <f t="shared" si="22"/>
        <v>75271</v>
      </c>
      <c r="AL110" s="55">
        <f>+G110+J110+O110+R110+X110+AK110</f>
        <v>139073</v>
      </c>
    </row>
    <row r="111" spans="1:38" ht="16.5" customHeight="1" x14ac:dyDescent="0.25">
      <c r="A111" s="436"/>
      <c r="B111" s="4" t="s">
        <v>13</v>
      </c>
      <c r="C111" s="11">
        <v>925</v>
      </c>
      <c r="D111" s="9">
        <v>1797</v>
      </c>
      <c r="E111" s="9">
        <v>0</v>
      </c>
      <c r="F111" s="9">
        <v>0</v>
      </c>
      <c r="G111" s="276">
        <f t="shared" si="17"/>
        <v>2722</v>
      </c>
      <c r="H111" s="236">
        <v>11162</v>
      </c>
      <c r="I111" s="237">
        <v>5706</v>
      </c>
      <c r="J111" s="279">
        <f t="shared" si="14"/>
        <v>16868</v>
      </c>
      <c r="K111" s="37">
        <v>4485</v>
      </c>
      <c r="L111" s="29">
        <v>3870</v>
      </c>
      <c r="M111" s="29">
        <v>9237</v>
      </c>
      <c r="N111" s="29">
        <v>0</v>
      </c>
      <c r="O111" s="276">
        <f t="shared" si="18"/>
        <v>17592</v>
      </c>
      <c r="P111" s="37">
        <v>4975</v>
      </c>
      <c r="Q111" s="224">
        <v>240</v>
      </c>
      <c r="R111" s="276">
        <f>+P111+Q111</f>
        <v>5215</v>
      </c>
      <c r="S111" s="38">
        <v>1689</v>
      </c>
      <c r="T111" s="24">
        <v>7076</v>
      </c>
      <c r="U111" s="9">
        <v>1224</v>
      </c>
      <c r="V111" s="24">
        <v>7310</v>
      </c>
      <c r="W111" s="24">
        <v>0</v>
      </c>
      <c r="X111" s="144">
        <f t="shared" si="23"/>
        <v>17299</v>
      </c>
      <c r="Y111" s="29">
        <v>33946</v>
      </c>
      <c r="Z111" s="29">
        <v>8018</v>
      </c>
      <c r="AA111" s="29">
        <v>0</v>
      </c>
      <c r="AB111" s="30" t="s">
        <v>39</v>
      </c>
      <c r="AC111" s="29">
        <v>17065</v>
      </c>
      <c r="AD111" s="29">
        <v>0</v>
      </c>
      <c r="AE111" s="29">
        <v>830</v>
      </c>
      <c r="AF111" s="29">
        <v>3748</v>
      </c>
      <c r="AG111" s="29">
        <v>0</v>
      </c>
      <c r="AH111" s="29">
        <v>0</v>
      </c>
      <c r="AI111" s="432">
        <v>4874</v>
      </c>
      <c r="AJ111" s="432"/>
      <c r="AK111" s="339">
        <f t="shared" si="22"/>
        <v>68481</v>
      </c>
      <c r="AL111" s="53">
        <f t="shared" si="20"/>
        <v>128177</v>
      </c>
    </row>
    <row r="112" spans="1:38" ht="16.5" customHeight="1" x14ac:dyDescent="0.25">
      <c r="A112" s="436"/>
      <c r="B112" s="4" t="s">
        <v>14</v>
      </c>
      <c r="C112" s="11">
        <v>1018</v>
      </c>
      <c r="D112" s="9">
        <v>1542</v>
      </c>
      <c r="E112" s="9">
        <v>0</v>
      </c>
      <c r="F112" s="9">
        <v>0</v>
      </c>
      <c r="G112" s="276">
        <f t="shared" si="17"/>
        <v>2560</v>
      </c>
      <c r="H112" s="236">
        <v>11117</v>
      </c>
      <c r="I112" s="237">
        <v>6239</v>
      </c>
      <c r="J112" s="279">
        <f t="shared" si="14"/>
        <v>17356</v>
      </c>
      <c r="K112" s="37">
        <v>3693</v>
      </c>
      <c r="L112" s="29">
        <v>3140</v>
      </c>
      <c r="M112" s="29">
        <v>5719</v>
      </c>
      <c r="N112" s="29">
        <v>0</v>
      </c>
      <c r="O112" s="276">
        <f t="shared" si="18"/>
        <v>12552</v>
      </c>
      <c r="P112" s="37">
        <v>2167</v>
      </c>
      <c r="Q112" s="224">
        <v>2096</v>
      </c>
      <c r="R112" s="276">
        <f>+P112+Q112</f>
        <v>4263</v>
      </c>
      <c r="S112" s="38">
        <v>1315</v>
      </c>
      <c r="T112" s="24">
        <v>5700</v>
      </c>
      <c r="U112" s="9">
        <v>847</v>
      </c>
      <c r="V112" s="24">
        <v>5677</v>
      </c>
      <c r="W112" s="24">
        <v>0</v>
      </c>
      <c r="X112" s="144">
        <f t="shared" si="23"/>
        <v>13539</v>
      </c>
      <c r="Y112" s="29">
        <v>21609</v>
      </c>
      <c r="Z112" s="29">
        <v>7590</v>
      </c>
      <c r="AA112" s="29">
        <v>0</v>
      </c>
      <c r="AB112" s="30" t="s">
        <v>39</v>
      </c>
      <c r="AC112" s="29">
        <v>13502</v>
      </c>
      <c r="AD112" s="29">
        <v>0</v>
      </c>
      <c r="AE112" s="29">
        <v>619</v>
      </c>
      <c r="AF112" s="29">
        <v>2667</v>
      </c>
      <c r="AG112" s="29">
        <v>0</v>
      </c>
      <c r="AH112" s="29">
        <v>0</v>
      </c>
      <c r="AI112" s="432">
        <v>4443</v>
      </c>
      <c r="AJ112" s="432"/>
      <c r="AK112" s="339">
        <f t="shared" si="22"/>
        <v>50430</v>
      </c>
      <c r="AL112" s="53">
        <f>+G112+J112+O112+R112+X112+AK112</f>
        <v>100700</v>
      </c>
    </row>
    <row r="113" spans="1:40" ht="16.5" customHeight="1" x14ac:dyDescent="0.25">
      <c r="A113" s="436"/>
      <c r="B113" s="4" t="s">
        <v>15</v>
      </c>
      <c r="C113" s="11">
        <v>1005</v>
      </c>
      <c r="D113" s="9">
        <v>1585</v>
      </c>
      <c r="E113" s="9">
        <v>0</v>
      </c>
      <c r="F113" s="9">
        <v>0</v>
      </c>
      <c r="G113" s="276">
        <f t="shared" si="17"/>
        <v>2590</v>
      </c>
      <c r="H113" s="236">
        <v>13278</v>
      </c>
      <c r="I113" s="237">
        <v>6422</v>
      </c>
      <c r="J113" s="279">
        <f t="shared" si="14"/>
        <v>19700</v>
      </c>
      <c r="K113" s="37">
        <v>3372</v>
      </c>
      <c r="L113" s="29">
        <v>7401</v>
      </c>
      <c r="M113" s="29">
        <v>7423</v>
      </c>
      <c r="N113" s="29">
        <v>4012</v>
      </c>
      <c r="O113" s="276">
        <f t="shared" si="18"/>
        <v>22208</v>
      </c>
      <c r="P113" s="37">
        <v>3872</v>
      </c>
      <c r="Q113" s="224">
        <v>2076</v>
      </c>
      <c r="R113" s="276">
        <f>+P113+Q113</f>
        <v>5948</v>
      </c>
      <c r="S113" s="38">
        <v>827</v>
      </c>
      <c r="T113" s="24">
        <v>6268</v>
      </c>
      <c r="U113" s="9">
        <v>824</v>
      </c>
      <c r="V113" s="24">
        <v>6063</v>
      </c>
      <c r="W113" s="24">
        <v>0</v>
      </c>
      <c r="X113" s="144">
        <f t="shared" si="23"/>
        <v>13982</v>
      </c>
      <c r="Y113" s="29">
        <v>12715</v>
      </c>
      <c r="Z113" s="29">
        <v>4948</v>
      </c>
      <c r="AA113" s="29">
        <v>0</v>
      </c>
      <c r="AB113" s="30" t="s">
        <v>39</v>
      </c>
      <c r="AC113" s="29">
        <v>12349</v>
      </c>
      <c r="AD113" s="29">
        <v>0</v>
      </c>
      <c r="AE113" s="29">
        <v>491</v>
      </c>
      <c r="AF113" s="29">
        <v>2738</v>
      </c>
      <c r="AG113" s="29">
        <v>0</v>
      </c>
      <c r="AH113" s="29">
        <v>0</v>
      </c>
      <c r="AI113" s="432">
        <v>3846</v>
      </c>
      <c r="AJ113" s="432"/>
      <c r="AK113" s="339">
        <f t="shared" si="22"/>
        <v>37087</v>
      </c>
      <c r="AL113" s="53">
        <f t="shared" si="20"/>
        <v>101515</v>
      </c>
    </row>
    <row r="114" spans="1:40" ht="16.5" customHeight="1" x14ac:dyDescent="0.25">
      <c r="A114" s="436"/>
      <c r="B114" s="4" t="s">
        <v>16</v>
      </c>
      <c r="C114" s="11">
        <v>927</v>
      </c>
      <c r="D114" s="9">
        <v>1192</v>
      </c>
      <c r="E114" s="9">
        <v>0</v>
      </c>
      <c r="F114" s="9">
        <v>0</v>
      </c>
      <c r="G114" s="276">
        <f t="shared" si="17"/>
        <v>2119</v>
      </c>
      <c r="H114" s="236">
        <v>12000</v>
      </c>
      <c r="I114" s="237">
        <v>6408</v>
      </c>
      <c r="J114" s="279">
        <f>+H114+I114</f>
        <v>18408</v>
      </c>
      <c r="K114" s="37">
        <v>3930</v>
      </c>
      <c r="L114" s="29">
        <v>6907</v>
      </c>
      <c r="M114" s="29">
        <v>7510</v>
      </c>
      <c r="N114" s="29">
        <v>3756</v>
      </c>
      <c r="O114" s="276">
        <f t="shared" si="18"/>
        <v>22103</v>
      </c>
      <c r="P114" s="37">
        <v>3210</v>
      </c>
      <c r="Q114" s="224">
        <v>2010</v>
      </c>
      <c r="R114" s="276">
        <f>+P114+Q114</f>
        <v>5220</v>
      </c>
      <c r="S114" s="38">
        <v>1038</v>
      </c>
      <c r="T114" s="24">
        <v>4289</v>
      </c>
      <c r="U114" s="9">
        <v>614</v>
      </c>
      <c r="V114" s="24">
        <v>4856</v>
      </c>
      <c r="W114" s="24">
        <v>0</v>
      </c>
      <c r="X114" s="144">
        <f t="shared" si="23"/>
        <v>10797</v>
      </c>
      <c r="Y114" s="29">
        <v>9932</v>
      </c>
      <c r="Z114" s="29">
        <v>3384</v>
      </c>
      <c r="AA114" s="29">
        <v>0</v>
      </c>
      <c r="AB114" s="30" t="s">
        <v>39</v>
      </c>
      <c r="AC114" s="29">
        <v>10718</v>
      </c>
      <c r="AD114" s="29">
        <v>0</v>
      </c>
      <c r="AE114" s="29">
        <v>589</v>
      </c>
      <c r="AF114" s="29">
        <v>3472</v>
      </c>
      <c r="AG114" s="29">
        <v>0</v>
      </c>
      <c r="AH114" s="29">
        <v>0</v>
      </c>
      <c r="AI114" s="432">
        <v>3728</v>
      </c>
      <c r="AJ114" s="432"/>
      <c r="AK114" s="339">
        <f t="shared" si="22"/>
        <v>31823</v>
      </c>
      <c r="AL114" s="53">
        <f>+G114+J114+O114+R114+X114+AK114</f>
        <v>90470</v>
      </c>
    </row>
    <row r="115" spans="1:40" ht="16.5" customHeight="1" x14ac:dyDescent="0.25">
      <c r="A115" s="436"/>
      <c r="B115" s="4" t="s">
        <v>17</v>
      </c>
      <c r="C115" s="11">
        <v>883</v>
      </c>
      <c r="D115" s="9">
        <v>1655</v>
      </c>
      <c r="E115" s="9">
        <v>0</v>
      </c>
      <c r="F115" s="9">
        <v>0</v>
      </c>
      <c r="G115" s="276">
        <f t="shared" si="17"/>
        <v>2538</v>
      </c>
      <c r="H115" s="236">
        <v>10750</v>
      </c>
      <c r="I115" s="237">
        <v>5588</v>
      </c>
      <c r="J115" s="279">
        <f t="shared" ref="J115:J133" si="24">+H115+I115</f>
        <v>16338</v>
      </c>
      <c r="K115" s="37">
        <v>3192</v>
      </c>
      <c r="L115" s="29">
        <v>6430</v>
      </c>
      <c r="M115" s="29">
        <v>7287</v>
      </c>
      <c r="N115" s="29">
        <v>4307</v>
      </c>
      <c r="O115" s="276">
        <f t="shared" si="18"/>
        <v>21216</v>
      </c>
      <c r="P115" s="37">
        <v>3117</v>
      </c>
      <c r="Q115" s="224">
        <v>1735</v>
      </c>
      <c r="R115" s="276">
        <f t="shared" ref="R115:R131" si="25">+P115+Q115</f>
        <v>4852</v>
      </c>
      <c r="S115" s="38">
        <v>1083</v>
      </c>
      <c r="T115" s="24">
        <v>3864</v>
      </c>
      <c r="U115" s="9">
        <v>732</v>
      </c>
      <c r="V115" s="24">
        <v>4534</v>
      </c>
      <c r="W115" s="24">
        <v>0</v>
      </c>
      <c r="X115" s="144">
        <f t="shared" si="23"/>
        <v>10213</v>
      </c>
      <c r="Y115" s="29">
        <v>9005</v>
      </c>
      <c r="Z115" s="29">
        <v>2220</v>
      </c>
      <c r="AA115" s="29">
        <v>0</v>
      </c>
      <c r="AB115" s="30" t="s">
        <v>39</v>
      </c>
      <c r="AC115" s="29">
        <v>9417</v>
      </c>
      <c r="AD115" s="29">
        <v>0</v>
      </c>
      <c r="AE115" s="29">
        <v>422</v>
      </c>
      <c r="AF115" s="29">
        <v>2958</v>
      </c>
      <c r="AG115" s="29">
        <v>0</v>
      </c>
      <c r="AH115" s="29">
        <v>0</v>
      </c>
      <c r="AI115" s="432">
        <v>3926</v>
      </c>
      <c r="AJ115" s="432"/>
      <c r="AK115" s="339">
        <f t="shared" si="22"/>
        <v>27948</v>
      </c>
      <c r="AL115" s="53">
        <f t="shared" ref="AL115:AL126" si="26">+G115+J115+O115+R115+X115+AK115</f>
        <v>83105</v>
      </c>
    </row>
    <row r="116" spans="1:40" ht="16.5" customHeight="1" x14ac:dyDescent="0.25">
      <c r="A116" s="436"/>
      <c r="B116" s="4" t="s">
        <v>18</v>
      </c>
      <c r="C116" s="11">
        <v>926</v>
      </c>
      <c r="D116" s="9">
        <v>1439</v>
      </c>
      <c r="E116" s="9">
        <v>0</v>
      </c>
      <c r="F116" s="9">
        <v>0</v>
      </c>
      <c r="G116" s="276">
        <f t="shared" si="17"/>
        <v>2365</v>
      </c>
      <c r="H116" s="166">
        <v>12606</v>
      </c>
      <c r="I116" s="238">
        <v>5591</v>
      </c>
      <c r="J116" s="279">
        <f t="shared" si="24"/>
        <v>18197</v>
      </c>
      <c r="K116" s="37">
        <v>5339</v>
      </c>
      <c r="L116" s="29">
        <v>7403</v>
      </c>
      <c r="M116" s="29">
        <v>11941</v>
      </c>
      <c r="N116" s="29">
        <v>7219</v>
      </c>
      <c r="O116" s="276">
        <f t="shared" si="18"/>
        <v>31902</v>
      </c>
      <c r="P116" s="37">
        <v>4793</v>
      </c>
      <c r="Q116" s="224">
        <v>2400</v>
      </c>
      <c r="R116" s="276">
        <f t="shared" si="25"/>
        <v>7193</v>
      </c>
      <c r="S116" s="38">
        <v>1688</v>
      </c>
      <c r="T116" s="24">
        <v>6638</v>
      </c>
      <c r="U116" s="9">
        <v>1291</v>
      </c>
      <c r="V116" s="24">
        <v>7138</v>
      </c>
      <c r="W116" s="24">
        <v>0</v>
      </c>
      <c r="X116" s="144">
        <f t="shared" si="23"/>
        <v>16755</v>
      </c>
      <c r="Y116" s="29">
        <v>15868</v>
      </c>
      <c r="Z116" s="29">
        <v>3930</v>
      </c>
      <c r="AA116" s="29">
        <v>425</v>
      </c>
      <c r="AB116" s="30" t="s">
        <v>39</v>
      </c>
      <c r="AC116" s="29">
        <v>13934</v>
      </c>
      <c r="AD116" s="29">
        <v>0</v>
      </c>
      <c r="AE116" s="29">
        <v>788</v>
      </c>
      <c r="AF116" s="29">
        <v>3631</v>
      </c>
      <c r="AG116" s="29">
        <v>0</v>
      </c>
      <c r="AH116" s="29">
        <v>0</v>
      </c>
      <c r="AI116" s="432">
        <v>5866</v>
      </c>
      <c r="AJ116" s="432"/>
      <c r="AK116" s="339">
        <f t="shared" si="22"/>
        <v>44442</v>
      </c>
      <c r="AL116" s="53">
        <f t="shared" si="26"/>
        <v>120854</v>
      </c>
    </row>
    <row r="117" spans="1:40" ht="16.5" customHeight="1" x14ac:dyDescent="0.25">
      <c r="A117" s="436"/>
      <c r="B117" s="4" t="s">
        <v>19</v>
      </c>
      <c r="C117" s="11">
        <v>903</v>
      </c>
      <c r="D117" s="9">
        <v>1314</v>
      </c>
      <c r="E117" s="9">
        <v>0</v>
      </c>
      <c r="F117" s="9">
        <v>0</v>
      </c>
      <c r="G117" s="276">
        <f t="shared" si="17"/>
        <v>2217</v>
      </c>
      <c r="H117" s="166">
        <v>6392</v>
      </c>
      <c r="I117" s="238">
        <v>11954</v>
      </c>
      <c r="J117" s="279">
        <f t="shared" si="24"/>
        <v>18346</v>
      </c>
      <c r="K117" s="38">
        <v>3992</v>
      </c>
      <c r="L117" s="30">
        <v>6974</v>
      </c>
      <c r="M117" s="30">
        <v>9321</v>
      </c>
      <c r="N117" s="30">
        <v>9158</v>
      </c>
      <c r="O117" s="276">
        <f t="shared" si="18"/>
        <v>29445</v>
      </c>
      <c r="P117" s="38">
        <v>2153</v>
      </c>
      <c r="Q117" s="224">
        <v>1324</v>
      </c>
      <c r="R117" s="276">
        <f t="shared" si="25"/>
        <v>3477</v>
      </c>
      <c r="S117" s="38">
        <v>500</v>
      </c>
      <c r="T117" s="24">
        <v>1794</v>
      </c>
      <c r="U117" s="9">
        <v>549</v>
      </c>
      <c r="V117" s="24">
        <v>1673</v>
      </c>
      <c r="W117" s="24">
        <v>827</v>
      </c>
      <c r="X117" s="144">
        <f t="shared" si="23"/>
        <v>5343</v>
      </c>
      <c r="Y117" s="30">
        <v>5268</v>
      </c>
      <c r="Z117" s="30">
        <v>2189</v>
      </c>
      <c r="AA117" s="30">
        <v>193</v>
      </c>
      <c r="AB117" s="30" t="s">
        <v>39</v>
      </c>
      <c r="AC117" s="30">
        <v>9678</v>
      </c>
      <c r="AD117" s="30">
        <v>0</v>
      </c>
      <c r="AE117" s="30">
        <v>120</v>
      </c>
      <c r="AF117" s="30">
        <v>3465</v>
      </c>
      <c r="AG117" s="30">
        <v>0</v>
      </c>
      <c r="AH117" s="30">
        <v>0</v>
      </c>
      <c r="AI117" s="432">
        <v>4506</v>
      </c>
      <c r="AJ117" s="432"/>
      <c r="AK117" s="339">
        <f t="shared" si="22"/>
        <v>25419</v>
      </c>
      <c r="AL117" s="53">
        <f t="shared" si="26"/>
        <v>84247</v>
      </c>
    </row>
    <row r="118" spans="1:40" ht="16.5" customHeight="1" x14ac:dyDescent="0.25">
      <c r="A118" s="436"/>
      <c r="B118" s="4" t="s">
        <v>20</v>
      </c>
      <c r="C118" s="11">
        <v>1019</v>
      </c>
      <c r="D118" s="9">
        <v>945</v>
      </c>
      <c r="E118" s="9">
        <v>0</v>
      </c>
      <c r="F118" s="9">
        <v>0</v>
      </c>
      <c r="G118" s="276">
        <f t="shared" si="17"/>
        <v>1964</v>
      </c>
      <c r="H118" s="236">
        <v>11735</v>
      </c>
      <c r="I118" s="237">
        <v>4698</v>
      </c>
      <c r="J118" s="279">
        <f t="shared" si="24"/>
        <v>16433</v>
      </c>
      <c r="K118" s="37">
        <v>4250</v>
      </c>
      <c r="L118" s="29">
        <v>6545</v>
      </c>
      <c r="M118" s="29">
        <v>6265</v>
      </c>
      <c r="N118" s="29">
        <v>6290</v>
      </c>
      <c r="O118" s="276">
        <f t="shared" si="18"/>
        <v>23350</v>
      </c>
      <c r="P118" s="37">
        <v>3414</v>
      </c>
      <c r="Q118" s="224">
        <v>1787</v>
      </c>
      <c r="R118" s="276">
        <f t="shared" si="25"/>
        <v>5201</v>
      </c>
      <c r="S118" s="38">
        <v>0</v>
      </c>
      <c r="T118" s="24">
        <v>543</v>
      </c>
      <c r="U118" s="9">
        <v>250</v>
      </c>
      <c r="V118" s="24">
        <v>0</v>
      </c>
      <c r="W118" s="24">
        <v>1611</v>
      </c>
      <c r="X118" s="144">
        <f t="shared" si="23"/>
        <v>2404</v>
      </c>
      <c r="Y118" s="29">
        <v>0</v>
      </c>
      <c r="Z118" s="29">
        <v>2443</v>
      </c>
      <c r="AA118" s="29">
        <v>0</v>
      </c>
      <c r="AB118" s="30" t="s">
        <v>39</v>
      </c>
      <c r="AC118" s="29">
        <v>9111</v>
      </c>
      <c r="AD118" s="29">
        <v>1411</v>
      </c>
      <c r="AE118" s="29">
        <v>0</v>
      </c>
      <c r="AF118" s="29">
        <v>3122</v>
      </c>
      <c r="AG118" s="29">
        <v>0</v>
      </c>
      <c r="AH118" s="29">
        <v>0</v>
      </c>
      <c r="AI118" s="432">
        <v>4576</v>
      </c>
      <c r="AJ118" s="432"/>
      <c r="AK118" s="339">
        <f t="shared" si="22"/>
        <v>20663</v>
      </c>
      <c r="AL118" s="53">
        <f t="shared" si="26"/>
        <v>70015</v>
      </c>
    </row>
    <row r="119" spans="1:40" ht="16.5" customHeight="1" x14ac:dyDescent="0.25">
      <c r="A119" s="436"/>
      <c r="B119" s="4" t="s">
        <v>21</v>
      </c>
      <c r="C119" s="11">
        <v>835</v>
      </c>
      <c r="D119" s="9">
        <v>984</v>
      </c>
      <c r="E119" s="9">
        <v>0</v>
      </c>
      <c r="F119" s="9">
        <v>0</v>
      </c>
      <c r="G119" s="276">
        <f t="shared" si="17"/>
        <v>1819</v>
      </c>
      <c r="H119" s="236">
        <v>11943</v>
      </c>
      <c r="I119" s="237">
        <v>6554</v>
      </c>
      <c r="J119" s="279">
        <f t="shared" si="24"/>
        <v>18497</v>
      </c>
      <c r="K119" s="37">
        <v>3270</v>
      </c>
      <c r="L119" s="29">
        <v>6640</v>
      </c>
      <c r="M119" s="29">
        <v>7344</v>
      </c>
      <c r="N119" s="29">
        <v>7310</v>
      </c>
      <c r="O119" s="276">
        <f t="shared" si="18"/>
        <v>24564</v>
      </c>
      <c r="P119" s="37">
        <v>3660</v>
      </c>
      <c r="Q119" s="224">
        <v>2168</v>
      </c>
      <c r="R119" s="276">
        <f t="shared" si="25"/>
        <v>5828</v>
      </c>
      <c r="S119" s="38">
        <v>0</v>
      </c>
      <c r="T119" s="24">
        <v>741</v>
      </c>
      <c r="U119" s="24">
        <v>181</v>
      </c>
      <c r="V119" s="24">
        <v>0</v>
      </c>
      <c r="W119" s="24">
        <v>2336</v>
      </c>
      <c r="X119" s="144">
        <f t="shared" si="23"/>
        <v>3258</v>
      </c>
      <c r="Y119" s="29">
        <v>0</v>
      </c>
      <c r="Z119" s="29">
        <v>4220</v>
      </c>
      <c r="AA119" s="29">
        <v>0</v>
      </c>
      <c r="AB119" s="30" t="s">
        <v>39</v>
      </c>
      <c r="AC119" s="29">
        <v>7847</v>
      </c>
      <c r="AD119" s="29">
        <v>3605</v>
      </c>
      <c r="AE119" s="29">
        <v>0</v>
      </c>
      <c r="AF119" s="29">
        <v>4103</v>
      </c>
      <c r="AG119" s="29">
        <v>0</v>
      </c>
      <c r="AH119" s="29">
        <v>0</v>
      </c>
      <c r="AI119" s="432">
        <v>4576</v>
      </c>
      <c r="AJ119" s="432"/>
      <c r="AK119" s="339">
        <f t="shared" si="22"/>
        <v>24351</v>
      </c>
      <c r="AL119" s="53">
        <f t="shared" si="26"/>
        <v>78317</v>
      </c>
    </row>
    <row r="120" spans="1:40" ht="16.5" customHeight="1" x14ac:dyDescent="0.25">
      <c r="A120" s="436"/>
      <c r="B120" s="4" t="s">
        <v>22</v>
      </c>
      <c r="C120" s="11">
        <v>873</v>
      </c>
      <c r="D120" s="9">
        <v>1341</v>
      </c>
      <c r="E120" s="9">
        <v>0</v>
      </c>
      <c r="F120" s="9">
        <v>0</v>
      </c>
      <c r="G120" s="276">
        <f t="shared" si="17"/>
        <v>2214</v>
      </c>
      <c r="H120" s="236">
        <v>11323</v>
      </c>
      <c r="I120" s="237">
        <v>6664</v>
      </c>
      <c r="J120" s="279">
        <f t="shared" si="24"/>
        <v>17987</v>
      </c>
      <c r="K120" s="37">
        <v>3566</v>
      </c>
      <c r="L120" s="29">
        <v>6860</v>
      </c>
      <c r="M120" s="29">
        <v>7068</v>
      </c>
      <c r="N120" s="29">
        <v>4709</v>
      </c>
      <c r="O120" s="276">
        <f t="shared" si="18"/>
        <v>22203</v>
      </c>
      <c r="P120" s="37">
        <v>3598</v>
      </c>
      <c r="Q120" s="224">
        <v>2142</v>
      </c>
      <c r="R120" s="276">
        <f t="shared" si="25"/>
        <v>5740</v>
      </c>
      <c r="S120" s="38">
        <v>0</v>
      </c>
      <c r="T120" s="24">
        <v>621</v>
      </c>
      <c r="U120" s="24">
        <v>385</v>
      </c>
      <c r="V120" s="24">
        <v>0</v>
      </c>
      <c r="W120" s="24">
        <v>2087</v>
      </c>
      <c r="X120" s="144">
        <f t="shared" si="23"/>
        <v>3093</v>
      </c>
      <c r="Y120" s="29">
        <v>0</v>
      </c>
      <c r="Z120" s="29">
        <v>3797</v>
      </c>
      <c r="AA120" s="29">
        <v>0</v>
      </c>
      <c r="AB120" s="30" t="s">
        <v>39</v>
      </c>
      <c r="AC120" s="29">
        <v>8670</v>
      </c>
      <c r="AD120" s="29">
        <v>3863</v>
      </c>
      <c r="AE120" s="29">
        <v>71</v>
      </c>
      <c r="AF120" s="29">
        <v>3400</v>
      </c>
      <c r="AG120" s="29">
        <v>0</v>
      </c>
      <c r="AH120" s="29">
        <v>0</v>
      </c>
      <c r="AI120" s="432">
        <v>6214</v>
      </c>
      <c r="AJ120" s="432"/>
      <c r="AK120" s="339">
        <f t="shared" si="22"/>
        <v>26015</v>
      </c>
      <c r="AL120" s="53">
        <f t="shared" si="26"/>
        <v>77252</v>
      </c>
    </row>
    <row r="121" spans="1:40" ht="16.5" customHeight="1" thickBot="1" x14ac:dyDescent="0.3">
      <c r="A121" s="436"/>
      <c r="B121" s="5" t="s">
        <v>23</v>
      </c>
      <c r="C121" s="12">
        <v>544</v>
      </c>
      <c r="D121" s="10">
        <v>962</v>
      </c>
      <c r="E121" s="10">
        <v>0</v>
      </c>
      <c r="F121" s="10">
        <v>0</v>
      </c>
      <c r="G121" s="145">
        <f t="shared" si="17"/>
        <v>1506</v>
      </c>
      <c r="H121" s="239">
        <v>12380</v>
      </c>
      <c r="I121" s="240">
        <v>7070</v>
      </c>
      <c r="J121" s="322">
        <f t="shared" si="24"/>
        <v>19450</v>
      </c>
      <c r="K121" s="39">
        <v>3811</v>
      </c>
      <c r="L121" s="31">
        <v>6231</v>
      </c>
      <c r="M121" s="31">
        <v>7605</v>
      </c>
      <c r="N121" s="31">
        <v>6760</v>
      </c>
      <c r="O121" s="145">
        <f t="shared" si="18"/>
        <v>24407</v>
      </c>
      <c r="P121" s="39">
        <v>5084</v>
      </c>
      <c r="Q121" s="306">
        <v>1784</v>
      </c>
      <c r="R121" s="145">
        <f t="shared" si="25"/>
        <v>6868</v>
      </c>
      <c r="S121" s="52">
        <v>0</v>
      </c>
      <c r="T121" s="42">
        <v>563</v>
      </c>
      <c r="U121" s="42">
        <v>125</v>
      </c>
      <c r="V121" s="42">
        <v>0</v>
      </c>
      <c r="W121" s="42">
        <v>1065</v>
      </c>
      <c r="X121" s="145">
        <f t="shared" si="23"/>
        <v>1753</v>
      </c>
      <c r="Y121" s="31">
        <v>0</v>
      </c>
      <c r="Z121" s="31">
        <v>4063</v>
      </c>
      <c r="AA121" s="31">
        <v>11</v>
      </c>
      <c r="AB121" s="41" t="s">
        <v>39</v>
      </c>
      <c r="AC121" s="31">
        <v>11395</v>
      </c>
      <c r="AD121" s="31">
        <v>3767</v>
      </c>
      <c r="AE121" s="31">
        <v>568</v>
      </c>
      <c r="AF121" s="31">
        <v>3460</v>
      </c>
      <c r="AG121" s="31">
        <v>0</v>
      </c>
      <c r="AH121" s="31">
        <v>0</v>
      </c>
      <c r="AI121" s="434">
        <v>5459</v>
      </c>
      <c r="AJ121" s="434"/>
      <c r="AK121" s="329">
        <f t="shared" si="22"/>
        <v>28723</v>
      </c>
      <c r="AL121" s="54">
        <f t="shared" si="26"/>
        <v>82707</v>
      </c>
    </row>
    <row r="122" spans="1:40" ht="16.5" customHeight="1" x14ac:dyDescent="0.25">
      <c r="A122" s="441">
        <v>2016</v>
      </c>
      <c r="B122" s="331" t="s">
        <v>12</v>
      </c>
      <c r="C122" s="62">
        <v>625</v>
      </c>
      <c r="D122" s="56">
        <v>329</v>
      </c>
      <c r="E122" s="56">
        <v>0</v>
      </c>
      <c r="F122" s="56">
        <v>0</v>
      </c>
      <c r="G122" s="143">
        <f t="shared" si="17"/>
        <v>954</v>
      </c>
      <c r="H122" s="190">
        <v>12169</v>
      </c>
      <c r="I122" s="223">
        <v>5612</v>
      </c>
      <c r="J122" s="281">
        <f t="shared" si="24"/>
        <v>17781</v>
      </c>
      <c r="K122" s="36">
        <v>6650</v>
      </c>
      <c r="L122" s="50">
        <v>6440</v>
      </c>
      <c r="M122" s="50">
        <v>9176</v>
      </c>
      <c r="N122" s="50">
        <v>8740</v>
      </c>
      <c r="O122" s="143">
        <f t="shared" si="18"/>
        <v>31006</v>
      </c>
      <c r="P122" s="36">
        <v>6100</v>
      </c>
      <c r="Q122" s="223">
        <v>2918</v>
      </c>
      <c r="R122" s="143">
        <f t="shared" si="25"/>
        <v>9018</v>
      </c>
      <c r="S122" s="36">
        <v>0</v>
      </c>
      <c r="T122" s="63">
        <v>808</v>
      </c>
      <c r="U122" s="56">
        <v>111</v>
      </c>
      <c r="V122" s="63">
        <v>0</v>
      </c>
      <c r="W122" s="63">
        <v>1187</v>
      </c>
      <c r="X122" s="143">
        <f t="shared" si="23"/>
        <v>2106</v>
      </c>
      <c r="Y122" s="50">
        <v>0</v>
      </c>
      <c r="Z122" s="50">
        <v>4426</v>
      </c>
      <c r="AA122" s="50">
        <v>250</v>
      </c>
      <c r="AB122" s="50" t="s">
        <v>39</v>
      </c>
      <c r="AC122" s="50">
        <v>12542</v>
      </c>
      <c r="AD122" s="50">
        <v>5361</v>
      </c>
      <c r="AE122" s="50">
        <v>901</v>
      </c>
      <c r="AF122" s="50">
        <v>5204</v>
      </c>
      <c r="AG122" s="50">
        <v>0</v>
      </c>
      <c r="AH122" s="50">
        <v>0</v>
      </c>
      <c r="AI122" s="446">
        <v>9049</v>
      </c>
      <c r="AJ122" s="446"/>
      <c r="AK122" s="285">
        <f>SUM(Y122:AJ122)</f>
        <v>37733</v>
      </c>
      <c r="AL122" s="184">
        <f>+G122+J122+O122+R122+X122+AK122</f>
        <v>98598</v>
      </c>
      <c r="AN122" s="330"/>
    </row>
    <row r="123" spans="1:40" ht="16.5" customHeight="1" x14ac:dyDescent="0.25">
      <c r="A123" s="442"/>
      <c r="B123" s="332" t="s">
        <v>13</v>
      </c>
      <c r="C123" s="11">
        <v>481</v>
      </c>
      <c r="D123" s="9">
        <v>538</v>
      </c>
      <c r="E123" s="9">
        <v>0</v>
      </c>
      <c r="F123" s="9">
        <v>0</v>
      </c>
      <c r="G123" s="276">
        <f t="shared" si="17"/>
        <v>1019</v>
      </c>
      <c r="H123" s="236">
        <v>11462</v>
      </c>
      <c r="I123" s="237">
        <v>5528</v>
      </c>
      <c r="J123" s="279">
        <f t="shared" si="24"/>
        <v>16990</v>
      </c>
      <c r="K123" s="37">
        <v>6642</v>
      </c>
      <c r="L123" s="29">
        <v>6191</v>
      </c>
      <c r="M123" s="29">
        <v>7938</v>
      </c>
      <c r="N123" s="29">
        <v>8336</v>
      </c>
      <c r="O123" s="276">
        <f t="shared" si="18"/>
        <v>29107</v>
      </c>
      <c r="P123" s="37">
        <v>5388</v>
      </c>
      <c r="Q123" s="224">
        <v>2343</v>
      </c>
      <c r="R123" s="276">
        <f t="shared" si="25"/>
        <v>7731</v>
      </c>
      <c r="S123" s="38">
        <v>0</v>
      </c>
      <c r="T123" s="24">
        <v>1038</v>
      </c>
      <c r="U123" s="9">
        <v>0</v>
      </c>
      <c r="V123" s="24">
        <v>0</v>
      </c>
      <c r="W123" s="24">
        <v>1130</v>
      </c>
      <c r="X123" s="144">
        <f t="shared" si="23"/>
        <v>2168</v>
      </c>
      <c r="Y123" s="29">
        <v>0</v>
      </c>
      <c r="Z123" s="29">
        <v>4219</v>
      </c>
      <c r="AA123" s="29">
        <v>275</v>
      </c>
      <c r="AB123" s="30" t="s">
        <v>39</v>
      </c>
      <c r="AC123" s="29">
        <v>12939</v>
      </c>
      <c r="AD123" s="29">
        <v>4356</v>
      </c>
      <c r="AE123" s="29">
        <v>927</v>
      </c>
      <c r="AF123" s="29">
        <v>4498</v>
      </c>
      <c r="AG123" s="29">
        <v>0</v>
      </c>
      <c r="AH123" s="29">
        <v>0</v>
      </c>
      <c r="AI123" s="432">
        <v>5554</v>
      </c>
      <c r="AJ123" s="432"/>
      <c r="AK123" s="339">
        <f>SUM(Y123:AJ123)</f>
        <v>32768</v>
      </c>
      <c r="AL123" s="53">
        <f t="shared" si="26"/>
        <v>89783</v>
      </c>
      <c r="AN123" s="330"/>
    </row>
    <row r="124" spans="1:40" ht="16.5" customHeight="1" x14ac:dyDescent="0.25">
      <c r="A124" s="442"/>
      <c r="B124" s="332" t="s">
        <v>14</v>
      </c>
      <c r="C124" s="11">
        <v>838</v>
      </c>
      <c r="D124" s="9">
        <v>0</v>
      </c>
      <c r="E124" s="9">
        <v>0</v>
      </c>
      <c r="F124" s="9">
        <v>0</v>
      </c>
      <c r="G124" s="276">
        <f t="shared" si="17"/>
        <v>838</v>
      </c>
      <c r="H124" s="236">
        <v>10572</v>
      </c>
      <c r="I124" s="237">
        <v>6042</v>
      </c>
      <c r="J124" s="279">
        <f t="shared" si="24"/>
        <v>16614</v>
      </c>
      <c r="K124" s="37">
        <v>4083</v>
      </c>
      <c r="L124" s="29">
        <v>5847</v>
      </c>
      <c r="M124" s="29">
        <v>7083</v>
      </c>
      <c r="N124" s="29">
        <v>6480</v>
      </c>
      <c r="O124" s="276">
        <f t="shared" si="18"/>
        <v>23493</v>
      </c>
      <c r="P124" s="37">
        <v>4428</v>
      </c>
      <c r="Q124" s="224">
        <v>2139</v>
      </c>
      <c r="R124" s="276">
        <f t="shared" si="25"/>
        <v>6567</v>
      </c>
      <c r="S124" s="38">
        <v>0</v>
      </c>
      <c r="T124" s="24">
        <v>857</v>
      </c>
      <c r="U124" s="9">
        <v>0</v>
      </c>
      <c r="V124" s="24">
        <v>0</v>
      </c>
      <c r="W124" s="24">
        <v>1435</v>
      </c>
      <c r="X124" s="144">
        <f t="shared" si="23"/>
        <v>2292</v>
      </c>
      <c r="Y124" s="29">
        <v>0</v>
      </c>
      <c r="Z124" s="29">
        <v>1658</v>
      </c>
      <c r="AA124" s="29">
        <v>31</v>
      </c>
      <c r="AB124" s="30" t="s">
        <v>39</v>
      </c>
      <c r="AC124" s="29">
        <v>11098</v>
      </c>
      <c r="AD124" s="29">
        <v>3976</v>
      </c>
      <c r="AE124" s="29">
        <v>512</v>
      </c>
      <c r="AF124" s="29">
        <v>3810</v>
      </c>
      <c r="AG124" s="29">
        <v>0</v>
      </c>
      <c r="AH124" s="29">
        <v>0</v>
      </c>
      <c r="AI124" s="432">
        <v>8293</v>
      </c>
      <c r="AJ124" s="432"/>
      <c r="AK124" s="339">
        <f>SUM(Y124:AJ124)</f>
        <v>29378</v>
      </c>
      <c r="AL124" s="53">
        <f t="shared" si="26"/>
        <v>79182</v>
      </c>
      <c r="AN124" s="330"/>
    </row>
    <row r="125" spans="1:40" ht="16.5" customHeight="1" x14ac:dyDescent="0.25">
      <c r="A125" s="442"/>
      <c r="B125" s="332" t="s">
        <v>15</v>
      </c>
      <c r="C125" s="11">
        <v>35</v>
      </c>
      <c r="D125" s="9">
        <v>0</v>
      </c>
      <c r="E125" s="9">
        <v>0</v>
      </c>
      <c r="F125" s="9">
        <v>0</v>
      </c>
      <c r="G125" s="276">
        <f t="shared" si="17"/>
        <v>35</v>
      </c>
      <c r="H125" s="236">
        <v>8253</v>
      </c>
      <c r="I125" s="237">
        <v>7003</v>
      </c>
      <c r="J125" s="279">
        <f t="shared" si="24"/>
        <v>15256</v>
      </c>
      <c r="K125" s="37">
        <v>3888</v>
      </c>
      <c r="L125" s="29">
        <v>6516</v>
      </c>
      <c r="M125" s="29">
        <v>9728</v>
      </c>
      <c r="N125" s="29">
        <v>4393</v>
      </c>
      <c r="O125" s="276">
        <f t="shared" si="18"/>
        <v>24525</v>
      </c>
      <c r="P125" s="37">
        <v>3306</v>
      </c>
      <c r="Q125" s="224">
        <v>2134</v>
      </c>
      <c r="R125" s="276">
        <f t="shared" si="25"/>
        <v>5440</v>
      </c>
      <c r="S125" s="38">
        <v>0</v>
      </c>
      <c r="T125" s="24">
        <v>1074</v>
      </c>
      <c r="U125" s="9">
        <v>0</v>
      </c>
      <c r="V125" s="24">
        <v>0</v>
      </c>
      <c r="W125" s="24">
        <v>1584</v>
      </c>
      <c r="X125" s="144">
        <f t="shared" si="23"/>
        <v>2658</v>
      </c>
      <c r="Y125" s="29">
        <v>0</v>
      </c>
      <c r="Z125" s="29">
        <v>0</v>
      </c>
      <c r="AA125" s="29">
        <v>0</v>
      </c>
      <c r="AB125" s="30" t="s">
        <v>39</v>
      </c>
      <c r="AC125" s="29">
        <v>6714</v>
      </c>
      <c r="AD125" s="29">
        <v>3286</v>
      </c>
      <c r="AE125" s="29">
        <v>431</v>
      </c>
      <c r="AF125" s="29">
        <v>2667</v>
      </c>
      <c r="AG125" s="29">
        <v>0</v>
      </c>
      <c r="AH125" s="29">
        <v>0</v>
      </c>
      <c r="AI125" s="432">
        <v>4476</v>
      </c>
      <c r="AJ125" s="432"/>
      <c r="AK125" s="339">
        <f t="shared" si="22"/>
        <v>17574</v>
      </c>
      <c r="AL125" s="53">
        <f t="shared" si="26"/>
        <v>65488</v>
      </c>
      <c r="AN125" s="330"/>
    </row>
    <row r="126" spans="1:40" ht="16.5" customHeight="1" x14ac:dyDescent="0.25">
      <c r="A126" s="442"/>
      <c r="B126" s="332" t="s">
        <v>16</v>
      </c>
      <c r="C126" s="11">
        <v>0</v>
      </c>
      <c r="D126" s="9">
        <v>0</v>
      </c>
      <c r="E126" s="9">
        <v>0</v>
      </c>
      <c r="F126" s="9">
        <v>0</v>
      </c>
      <c r="G126" s="276">
        <f t="shared" si="17"/>
        <v>0</v>
      </c>
      <c r="H126" s="236">
        <v>11435</v>
      </c>
      <c r="I126" s="237">
        <v>3765</v>
      </c>
      <c r="J126" s="279">
        <f t="shared" si="24"/>
        <v>15200</v>
      </c>
      <c r="K126" s="37">
        <v>4586</v>
      </c>
      <c r="L126" s="29">
        <v>5550</v>
      </c>
      <c r="M126" s="29">
        <v>9338</v>
      </c>
      <c r="N126" s="29">
        <v>4095</v>
      </c>
      <c r="O126" s="276">
        <f t="shared" si="18"/>
        <v>23569</v>
      </c>
      <c r="P126" s="37">
        <v>3536</v>
      </c>
      <c r="Q126" s="224">
        <v>1947</v>
      </c>
      <c r="R126" s="276">
        <f t="shared" si="25"/>
        <v>5483</v>
      </c>
      <c r="S126" s="38">
        <v>0</v>
      </c>
      <c r="T126" s="24">
        <v>1114</v>
      </c>
      <c r="U126" s="9">
        <v>0</v>
      </c>
      <c r="V126" s="24">
        <v>0</v>
      </c>
      <c r="W126" s="24">
        <v>1525</v>
      </c>
      <c r="X126" s="144">
        <f t="shared" si="23"/>
        <v>2639</v>
      </c>
      <c r="Y126" s="29">
        <v>0</v>
      </c>
      <c r="Z126" s="29">
        <v>0</v>
      </c>
      <c r="AA126" s="29">
        <v>0</v>
      </c>
      <c r="AB126" s="30" t="s">
        <v>39</v>
      </c>
      <c r="AC126" s="29">
        <v>5637</v>
      </c>
      <c r="AD126" s="29">
        <v>2545</v>
      </c>
      <c r="AE126" s="29">
        <v>423</v>
      </c>
      <c r="AF126" s="29">
        <v>3270</v>
      </c>
      <c r="AG126" s="29">
        <v>0</v>
      </c>
      <c r="AH126" s="29">
        <v>0</v>
      </c>
      <c r="AI126" s="439">
        <v>4167</v>
      </c>
      <c r="AJ126" s="440"/>
      <c r="AK126" s="339">
        <f t="shared" si="22"/>
        <v>16042</v>
      </c>
      <c r="AL126" s="53">
        <f t="shared" si="26"/>
        <v>62933</v>
      </c>
      <c r="AN126" s="330"/>
    </row>
    <row r="127" spans="1:40" ht="16.5" customHeight="1" x14ac:dyDescent="0.25">
      <c r="A127" s="442"/>
      <c r="B127" s="332" t="s">
        <v>17</v>
      </c>
      <c r="C127" s="11">
        <v>0</v>
      </c>
      <c r="D127" s="9">
        <v>0</v>
      </c>
      <c r="E127" s="9">
        <v>0</v>
      </c>
      <c r="F127" s="9">
        <v>0</v>
      </c>
      <c r="G127" s="276">
        <f t="shared" si="17"/>
        <v>0</v>
      </c>
      <c r="H127" s="236">
        <v>3765</v>
      </c>
      <c r="I127" s="237">
        <v>6901</v>
      </c>
      <c r="J127" s="279">
        <f t="shared" si="24"/>
        <v>10666</v>
      </c>
      <c r="K127" s="37">
        <v>3635</v>
      </c>
      <c r="L127" s="29">
        <v>4136</v>
      </c>
      <c r="M127" s="29">
        <v>9112</v>
      </c>
      <c r="N127" s="29">
        <v>4301</v>
      </c>
      <c r="O127" s="276">
        <f t="shared" si="18"/>
        <v>21184</v>
      </c>
      <c r="P127" s="37">
        <v>3269</v>
      </c>
      <c r="Q127" s="224">
        <v>1454</v>
      </c>
      <c r="R127" s="276">
        <f t="shared" si="25"/>
        <v>4723</v>
      </c>
      <c r="S127" s="38">
        <v>0</v>
      </c>
      <c r="T127" s="24">
        <v>877</v>
      </c>
      <c r="U127" s="9">
        <v>0</v>
      </c>
      <c r="V127" s="24">
        <v>0</v>
      </c>
      <c r="W127" s="24">
        <v>1564</v>
      </c>
      <c r="X127" s="144">
        <f t="shared" si="23"/>
        <v>2441</v>
      </c>
      <c r="Y127" s="29">
        <v>0</v>
      </c>
      <c r="Z127" s="29">
        <v>0</v>
      </c>
      <c r="AA127" s="29">
        <v>0</v>
      </c>
      <c r="AB127" s="30" t="s">
        <v>39</v>
      </c>
      <c r="AC127" s="29">
        <v>6136</v>
      </c>
      <c r="AD127" s="29">
        <v>2423</v>
      </c>
      <c r="AE127" s="29">
        <v>419</v>
      </c>
      <c r="AF127" s="29">
        <v>2282</v>
      </c>
      <c r="AG127" s="29">
        <v>0</v>
      </c>
      <c r="AH127" s="29">
        <v>0</v>
      </c>
      <c r="AI127" s="439">
        <v>5653</v>
      </c>
      <c r="AJ127" s="440"/>
      <c r="AK127" s="339">
        <f t="shared" ref="AK127" si="27">SUM(Y127:AJ127)</f>
        <v>16913</v>
      </c>
      <c r="AL127" s="53">
        <f t="shared" ref="AL127" si="28">+G127+J127+O127+R127+X127+AK127</f>
        <v>55927</v>
      </c>
      <c r="AN127" s="330"/>
    </row>
    <row r="128" spans="1:40" ht="16.5" customHeight="1" x14ac:dyDescent="0.25">
      <c r="A128" s="442"/>
      <c r="B128" s="332" t="s">
        <v>18</v>
      </c>
      <c r="C128" s="11">
        <v>0</v>
      </c>
      <c r="D128" s="9">
        <v>0</v>
      </c>
      <c r="E128" s="9">
        <v>0</v>
      </c>
      <c r="F128" s="9">
        <v>0</v>
      </c>
      <c r="G128" s="276">
        <f t="shared" si="17"/>
        <v>0</v>
      </c>
      <c r="H128" s="236">
        <v>11674</v>
      </c>
      <c r="I128" s="237">
        <v>5645</v>
      </c>
      <c r="J128" s="279">
        <f t="shared" si="24"/>
        <v>17319</v>
      </c>
      <c r="K128" s="37">
        <v>6707</v>
      </c>
      <c r="L128" s="29">
        <v>7409</v>
      </c>
      <c r="M128" s="29">
        <v>12566</v>
      </c>
      <c r="N128" s="29">
        <v>8619</v>
      </c>
      <c r="O128" s="276">
        <f t="shared" si="18"/>
        <v>35301</v>
      </c>
      <c r="P128" s="37">
        <v>0</v>
      </c>
      <c r="Q128" s="224">
        <v>2500</v>
      </c>
      <c r="R128" s="276">
        <f t="shared" si="25"/>
        <v>2500</v>
      </c>
      <c r="S128" s="38">
        <v>0</v>
      </c>
      <c r="T128" s="24">
        <v>1097</v>
      </c>
      <c r="U128" s="9">
        <v>0</v>
      </c>
      <c r="V128" s="24">
        <v>0</v>
      </c>
      <c r="W128" s="24">
        <v>0</v>
      </c>
      <c r="X128" s="144">
        <f t="shared" si="23"/>
        <v>1097</v>
      </c>
      <c r="Y128" s="29">
        <v>0</v>
      </c>
      <c r="Z128" s="29">
        <v>0</v>
      </c>
      <c r="AA128" s="29">
        <v>0</v>
      </c>
      <c r="AB128" s="30" t="s">
        <v>39</v>
      </c>
      <c r="AC128" s="29">
        <v>0</v>
      </c>
      <c r="AD128" s="29">
        <v>4873</v>
      </c>
      <c r="AE128" s="29">
        <v>0</v>
      </c>
      <c r="AF128" s="29">
        <v>0</v>
      </c>
      <c r="AG128" s="29">
        <v>0</v>
      </c>
      <c r="AH128" s="29">
        <v>0</v>
      </c>
      <c r="AI128" s="439">
        <v>4089</v>
      </c>
      <c r="AJ128" s="440"/>
      <c r="AK128" s="339">
        <f t="shared" ref="AK128" si="29">SUM(Y128:AJ128)</f>
        <v>8962</v>
      </c>
      <c r="AL128" s="53">
        <f t="shared" ref="AL128" si="30">+G128+J128+O128+R128+X128+AK128</f>
        <v>65179</v>
      </c>
      <c r="AN128" s="330"/>
    </row>
    <row r="129" spans="1:40" ht="16.5" customHeight="1" x14ac:dyDescent="0.25">
      <c r="A129" s="442"/>
      <c r="B129" s="332" t="s">
        <v>19</v>
      </c>
      <c r="C129" s="11">
        <v>0</v>
      </c>
      <c r="D129" s="9">
        <v>0</v>
      </c>
      <c r="E129" s="9">
        <v>0</v>
      </c>
      <c r="F129" s="9">
        <v>0</v>
      </c>
      <c r="G129" s="276">
        <f t="shared" si="17"/>
        <v>0</v>
      </c>
      <c r="H129" s="236">
        <v>4809</v>
      </c>
      <c r="I129" s="237">
        <v>10195</v>
      </c>
      <c r="J129" s="279">
        <f t="shared" si="24"/>
        <v>15004</v>
      </c>
      <c r="K129" s="37">
        <v>4297</v>
      </c>
      <c r="L129" s="29">
        <v>6022</v>
      </c>
      <c r="M129" s="29">
        <v>12539</v>
      </c>
      <c r="N129" s="29">
        <v>6279</v>
      </c>
      <c r="O129" s="276">
        <f t="shared" si="18"/>
        <v>29137</v>
      </c>
      <c r="P129" s="37">
        <v>0</v>
      </c>
      <c r="Q129" s="224">
        <v>1440</v>
      </c>
      <c r="R129" s="276">
        <f t="shared" si="25"/>
        <v>1440</v>
      </c>
      <c r="S129" s="38">
        <v>0</v>
      </c>
      <c r="T129" s="24">
        <v>975</v>
      </c>
      <c r="U129" s="9">
        <v>0</v>
      </c>
      <c r="V129" s="24">
        <v>0</v>
      </c>
      <c r="W129" s="24">
        <v>0</v>
      </c>
      <c r="X129" s="144">
        <f t="shared" si="23"/>
        <v>975</v>
      </c>
      <c r="Y129" s="29">
        <v>0</v>
      </c>
      <c r="Z129" s="29">
        <v>0</v>
      </c>
      <c r="AA129" s="29">
        <v>0</v>
      </c>
      <c r="AB129" s="30" t="s">
        <v>39</v>
      </c>
      <c r="AC129" s="29">
        <v>0</v>
      </c>
      <c r="AD129" s="29">
        <v>3417</v>
      </c>
      <c r="AE129" s="29">
        <v>0</v>
      </c>
      <c r="AF129" s="29">
        <v>0</v>
      </c>
      <c r="AG129" s="29">
        <v>0</v>
      </c>
      <c r="AH129" s="29">
        <v>0</v>
      </c>
      <c r="AI129" s="439">
        <v>3093</v>
      </c>
      <c r="AJ129" s="440"/>
      <c r="AK129" s="339">
        <f t="shared" ref="AK129" si="31">SUM(Y129:AJ129)</f>
        <v>6510</v>
      </c>
      <c r="AL129" s="53">
        <f t="shared" ref="AL129" si="32">+G129+J129+O129+R129+X129+AK129</f>
        <v>53066</v>
      </c>
      <c r="AN129" s="330"/>
    </row>
    <row r="130" spans="1:40" ht="16.5" customHeight="1" x14ac:dyDescent="0.25">
      <c r="A130" s="442"/>
      <c r="B130" s="332" t="s">
        <v>20</v>
      </c>
      <c r="C130" s="11">
        <v>0</v>
      </c>
      <c r="D130" s="9">
        <v>0</v>
      </c>
      <c r="E130" s="9">
        <v>0</v>
      </c>
      <c r="F130" s="9">
        <v>0</v>
      </c>
      <c r="G130" s="276">
        <f t="shared" si="17"/>
        <v>0</v>
      </c>
      <c r="H130" s="236">
        <v>9188</v>
      </c>
      <c r="I130" s="237">
        <v>4462</v>
      </c>
      <c r="J130" s="279">
        <f t="shared" si="24"/>
        <v>13650</v>
      </c>
      <c r="K130" s="37">
        <v>4389</v>
      </c>
      <c r="L130" s="29">
        <v>5347</v>
      </c>
      <c r="M130" s="29">
        <v>9651</v>
      </c>
      <c r="N130" s="29">
        <v>5783</v>
      </c>
      <c r="O130" s="276">
        <f t="shared" si="18"/>
        <v>25170</v>
      </c>
      <c r="P130" s="37">
        <v>0</v>
      </c>
      <c r="Q130" s="224">
        <v>2070</v>
      </c>
      <c r="R130" s="276">
        <f t="shared" si="25"/>
        <v>2070</v>
      </c>
      <c r="S130" s="38">
        <v>0</v>
      </c>
      <c r="T130" s="24">
        <v>978</v>
      </c>
      <c r="U130" s="9">
        <v>0</v>
      </c>
      <c r="V130" s="24">
        <v>0</v>
      </c>
      <c r="W130" s="24">
        <v>0</v>
      </c>
      <c r="X130" s="144">
        <f t="shared" si="23"/>
        <v>978</v>
      </c>
      <c r="Y130" s="29">
        <v>0</v>
      </c>
      <c r="Z130" s="29">
        <v>0</v>
      </c>
      <c r="AA130" s="29">
        <v>0</v>
      </c>
      <c r="AB130" s="30" t="s">
        <v>39</v>
      </c>
      <c r="AC130" s="29">
        <v>0</v>
      </c>
      <c r="AD130" s="29">
        <v>3491</v>
      </c>
      <c r="AE130" s="29">
        <v>0</v>
      </c>
      <c r="AF130" s="29">
        <v>0</v>
      </c>
      <c r="AG130" s="29">
        <v>0</v>
      </c>
      <c r="AH130" s="29">
        <v>0</v>
      </c>
      <c r="AI130" s="439">
        <v>3625</v>
      </c>
      <c r="AJ130" s="440"/>
      <c r="AK130" s="339">
        <f t="shared" ref="AK130:AK133" si="33">SUM(Y130:AJ130)</f>
        <v>7116</v>
      </c>
      <c r="AL130" s="53">
        <f t="shared" ref="AL130:AL133" si="34">+G130+J130+O130+R130+X130+AK130</f>
        <v>48984</v>
      </c>
      <c r="AN130" s="330"/>
    </row>
    <row r="131" spans="1:40" ht="16.5" customHeight="1" x14ac:dyDescent="0.25">
      <c r="A131" s="442"/>
      <c r="B131" s="332" t="s">
        <v>21</v>
      </c>
      <c r="C131" s="11">
        <v>0</v>
      </c>
      <c r="D131" s="9">
        <v>0</v>
      </c>
      <c r="E131" s="9">
        <v>0</v>
      </c>
      <c r="F131" s="9">
        <v>0</v>
      </c>
      <c r="G131" s="276">
        <f t="shared" si="17"/>
        <v>0</v>
      </c>
      <c r="H131" s="236">
        <v>0</v>
      </c>
      <c r="I131" s="237">
        <v>6598</v>
      </c>
      <c r="J131" s="279">
        <f t="shared" si="24"/>
        <v>6598</v>
      </c>
      <c r="K131" s="37">
        <v>6034</v>
      </c>
      <c r="L131" s="29">
        <v>6744</v>
      </c>
      <c r="M131" s="29">
        <v>10755</v>
      </c>
      <c r="N131" s="29">
        <v>7023</v>
      </c>
      <c r="O131" s="276">
        <f t="shared" si="18"/>
        <v>30556</v>
      </c>
      <c r="P131" s="37">
        <v>0</v>
      </c>
      <c r="Q131" s="224">
        <v>1853</v>
      </c>
      <c r="R131" s="276">
        <f t="shared" si="25"/>
        <v>1853</v>
      </c>
      <c r="S131" s="38">
        <v>0</v>
      </c>
      <c r="T131" s="24">
        <v>1031</v>
      </c>
      <c r="U131" s="9">
        <v>0</v>
      </c>
      <c r="V131" s="24">
        <v>0</v>
      </c>
      <c r="W131" s="24">
        <v>0</v>
      </c>
      <c r="X131" s="144">
        <f t="shared" si="23"/>
        <v>1031</v>
      </c>
      <c r="Y131" s="29">
        <v>0</v>
      </c>
      <c r="Z131" s="29">
        <v>0</v>
      </c>
      <c r="AA131" s="29">
        <v>0</v>
      </c>
      <c r="AB131" s="30" t="s">
        <v>39</v>
      </c>
      <c r="AC131" s="29">
        <v>0</v>
      </c>
      <c r="AD131" s="29">
        <v>4278</v>
      </c>
      <c r="AE131" s="29">
        <v>0</v>
      </c>
      <c r="AF131" s="29">
        <v>0</v>
      </c>
      <c r="AG131" s="29">
        <v>0</v>
      </c>
      <c r="AH131" s="29">
        <v>0</v>
      </c>
      <c r="AI131" s="439">
        <v>3777</v>
      </c>
      <c r="AJ131" s="440"/>
      <c r="AK131" s="339">
        <f t="shared" si="33"/>
        <v>8055</v>
      </c>
      <c r="AL131" s="53">
        <f t="shared" si="34"/>
        <v>48093</v>
      </c>
      <c r="AN131" s="330"/>
    </row>
    <row r="132" spans="1:40" ht="16.5" customHeight="1" x14ac:dyDescent="0.25">
      <c r="A132" s="442"/>
      <c r="B132" s="332" t="s">
        <v>22</v>
      </c>
      <c r="C132" s="11">
        <v>0</v>
      </c>
      <c r="D132" s="9">
        <v>0</v>
      </c>
      <c r="E132" s="9">
        <v>0</v>
      </c>
      <c r="F132" s="9">
        <v>0</v>
      </c>
      <c r="G132" s="276">
        <f t="shared" si="17"/>
        <v>0</v>
      </c>
      <c r="H132" s="236">
        <v>7139</v>
      </c>
      <c r="I132" s="237">
        <v>5570</v>
      </c>
      <c r="J132" s="279">
        <f t="shared" si="24"/>
        <v>12709</v>
      </c>
      <c r="K132" s="37">
        <v>5329</v>
      </c>
      <c r="L132" s="29">
        <v>5953</v>
      </c>
      <c r="M132" s="29">
        <v>9803</v>
      </c>
      <c r="N132" s="29">
        <v>6322</v>
      </c>
      <c r="O132" s="276">
        <f t="shared" si="18"/>
        <v>27407</v>
      </c>
      <c r="P132" s="37">
        <v>0</v>
      </c>
      <c r="Q132" s="224">
        <v>1355</v>
      </c>
      <c r="R132" s="276">
        <f>P132+Q132</f>
        <v>1355</v>
      </c>
      <c r="S132" s="38">
        <v>0</v>
      </c>
      <c r="T132" s="24">
        <v>994</v>
      </c>
      <c r="U132" s="9">
        <v>0</v>
      </c>
      <c r="V132" s="24">
        <v>0</v>
      </c>
      <c r="W132" s="24">
        <v>0</v>
      </c>
      <c r="X132" s="144">
        <f t="shared" si="23"/>
        <v>994</v>
      </c>
      <c r="Y132" s="29">
        <v>0</v>
      </c>
      <c r="Z132" s="29">
        <v>0</v>
      </c>
      <c r="AA132" s="29">
        <v>0</v>
      </c>
      <c r="AB132" s="30" t="s">
        <v>39</v>
      </c>
      <c r="AC132" s="29">
        <v>0</v>
      </c>
      <c r="AD132" s="29">
        <v>3629</v>
      </c>
      <c r="AE132" s="29">
        <v>0</v>
      </c>
      <c r="AF132" s="29">
        <v>0</v>
      </c>
      <c r="AG132" s="29">
        <v>0</v>
      </c>
      <c r="AH132" s="29">
        <v>0</v>
      </c>
      <c r="AI132" s="439">
        <v>3548</v>
      </c>
      <c r="AJ132" s="440"/>
      <c r="AK132" s="339">
        <f t="shared" si="33"/>
        <v>7177</v>
      </c>
      <c r="AL132" s="53">
        <f t="shared" si="34"/>
        <v>49642</v>
      </c>
      <c r="AN132" s="330"/>
    </row>
    <row r="133" spans="1:40" ht="16.5" customHeight="1" thickBot="1" x14ac:dyDescent="0.3">
      <c r="A133" s="442"/>
      <c r="B133" s="346" t="s">
        <v>23</v>
      </c>
      <c r="C133" s="59">
        <v>0</v>
      </c>
      <c r="D133" s="60">
        <v>0</v>
      </c>
      <c r="E133" s="60">
        <v>0</v>
      </c>
      <c r="F133" s="60">
        <v>0</v>
      </c>
      <c r="G133" s="277">
        <f t="shared" si="17"/>
        <v>0</v>
      </c>
      <c r="H133" s="361">
        <v>9916</v>
      </c>
      <c r="I133" s="362">
        <v>6815</v>
      </c>
      <c r="J133" s="280">
        <f t="shared" si="24"/>
        <v>16731</v>
      </c>
      <c r="K133" s="363">
        <v>5547</v>
      </c>
      <c r="L133" s="49">
        <v>6945</v>
      </c>
      <c r="M133" s="49">
        <v>9860</v>
      </c>
      <c r="N133" s="49">
        <v>8069</v>
      </c>
      <c r="O133" s="277">
        <f t="shared" si="18"/>
        <v>30421</v>
      </c>
      <c r="P133" s="363">
        <v>0</v>
      </c>
      <c r="Q133" s="364">
        <v>2057</v>
      </c>
      <c r="R133" s="277">
        <f>P133+Q133</f>
        <v>2057</v>
      </c>
      <c r="S133" s="168">
        <v>0</v>
      </c>
      <c r="T133" s="70">
        <v>1068</v>
      </c>
      <c r="U133" s="60">
        <v>0</v>
      </c>
      <c r="V133" s="70">
        <v>0</v>
      </c>
      <c r="W133" s="70">
        <v>0</v>
      </c>
      <c r="X133" s="287">
        <f t="shared" si="23"/>
        <v>1068</v>
      </c>
      <c r="Y133" s="49">
        <v>0</v>
      </c>
      <c r="Z133" s="49">
        <v>0</v>
      </c>
      <c r="AA133" s="49">
        <v>0</v>
      </c>
      <c r="AB133" s="51" t="s">
        <v>39</v>
      </c>
      <c r="AC133" s="49">
        <v>0</v>
      </c>
      <c r="AD133" s="49">
        <v>4652</v>
      </c>
      <c r="AE133" s="49">
        <v>0</v>
      </c>
      <c r="AF133" s="49">
        <v>0</v>
      </c>
      <c r="AG133" s="49">
        <v>0</v>
      </c>
      <c r="AH133" s="49">
        <v>0</v>
      </c>
      <c r="AI133" s="444">
        <v>2747</v>
      </c>
      <c r="AJ133" s="445"/>
      <c r="AK133" s="365">
        <f t="shared" si="33"/>
        <v>7399</v>
      </c>
      <c r="AL133" s="366">
        <f t="shared" si="34"/>
        <v>57676</v>
      </c>
      <c r="AN133" s="330"/>
    </row>
    <row r="134" spans="1:40" ht="15.75" customHeight="1" x14ac:dyDescent="0.25">
      <c r="A134" s="441">
        <v>2017</v>
      </c>
      <c r="B134" s="331" t="s">
        <v>12</v>
      </c>
      <c r="C134" s="62">
        <v>0</v>
      </c>
      <c r="D134" s="56">
        <v>0</v>
      </c>
      <c r="E134" s="56">
        <v>0</v>
      </c>
      <c r="F134" s="56">
        <v>0</v>
      </c>
      <c r="G134" s="143">
        <f t="shared" si="17"/>
        <v>0</v>
      </c>
      <c r="H134" s="190">
        <v>5896</v>
      </c>
      <c r="I134" s="223">
        <v>7608</v>
      </c>
      <c r="J134" s="281">
        <f>+H134+I134</f>
        <v>13504</v>
      </c>
      <c r="K134" s="36">
        <v>7795</v>
      </c>
      <c r="L134" s="50">
        <v>6882</v>
      </c>
      <c r="M134" s="50">
        <v>7984</v>
      </c>
      <c r="N134" s="50">
        <v>6707</v>
      </c>
      <c r="O134" s="143">
        <f>+K134+L134+M134+N134</f>
        <v>29368</v>
      </c>
      <c r="P134" s="36">
        <v>0</v>
      </c>
      <c r="Q134" s="223">
        <v>2166</v>
      </c>
      <c r="R134" s="143">
        <f>P134+Q134</f>
        <v>2166</v>
      </c>
      <c r="S134" s="36">
        <v>0</v>
      </c>
      <c r="T134" s="63">
        <v>930</v>
      </c>
      <c r="U134" s="56">
        <v>0</v>
      </c>
      <c r="V134" s="63">
        <v>0</v>
      </c>
      <c r="W134" s="63">
        <v>0</v>
      </c>
      <c r="X134" s="143">
        <f>+S134+T134+U134+V134+W134</f>
        <v>930</v>
      </c>
      <c r="Y134" s="50">
        <v>0</v>
      </c>
      <c r="Z134" s="50">
        <v>0</v>
      </c>
      <c r="AA134" s="50">
        <v>0</v>
      </c>
      <c r="AB134" s="50" t="s">
        <v>39</v>
      </c>
      <c r="AC134" s="50">
        <v>0</v>
      </c>
      <c r="AD134" s="50">
        <v>4945</v>
      </c>
      <c r="AE134" s="50">
        <v>0</v>
      </c>
      <c r="AF134" s="50">
        <v>0</v>
      </c>
      <c r="AG134" s="50">
        <v>0</v>
      </c>
      <c r="AH134" s="50">
        <v>0</v>
      </c>
      <c r="AI134" s="446">
        <v>2948</v>
      </c>
      <c r="AJ134" s="446"/>
      <c r="AK134" s="285">
        <f>SUM(Y134:AJ134)</f>
        <v>7893</v>
      </c>
      <c r="AL134" s="184">
        <f>+G134+J134+O134+R134+X134+AK134</f>
        <v>53861</v>
      </c>
    </row>
    <row r="135" spans="1:40" ht="15.75" customHeight="1" x14ac:dyDescent="0.25">
      <c r="A135" s="442"/>
      <c r="B135" s="332" t="s">
        <v>13</v>
      </c>
      <c r="C135" s="11">
        <v>0</v>
      </c>
      <c r="D135" s="9">
        <v>0</v>
      </c>
      <c r="E135" s="9">
        <v>0</v>
      </c>
      <c r="F135" s="9">
        <v>0</v>
      </c>
      <c r="G135" s="276">
        <f t="shared" si="17"/>
        <v>0</v>
      </c>
      <c r="H135" s="236">
        <v>10036</v>
      </c>
      <c r="I135" s="237">
        <v>5514</v>
      </c>
      <c r="J135" s="279">
        <f t="shared" ref="J135:J165" si="35">+H135+I135</f>
        <v>15550</v>
      </c>
      <c r="K135" s="37">
        <v>8460</v>
      </c>
      <c r="L135" s="29">
        <v>6244</v>
      </c>
      <c r="M135" s="29">
        <v>8467</v>
      </c>
      <c r="N135" s="29">
        <v>6293</v>
      </c>
      <c r="O135" s="276">
        <f t="shared" ref="O135:O165" si="36">+K135+L135+M135+N135</f>
        <v>29464</v>
      </c>
      <c r="P135" s="37">
        <v>0</v>
      </c>
      <c r="Q135" s="224">
        <v>2045</v>
      </c>
      <c r="R135" s="276">
        <f t="shared" ref="R135:R144" si="37">P135+Q135</f>
        <v>2045</v>
      </c>
      <c r="S135" s="38">
        <v>0</v>
      </c>
      <c r="T135" s="24">
        <v>1185</v>
      </c>
      <c r="U135" s="9">
        <v>0</v>
      </c>
      <c r="V135" s="24">
        <v>0</v>
      </c>
      <c r="W135" s="24">
        <v>0</v>
      </c>
      <c r="X135" s="144">
        <f t="shared" ref="X135:X144" si="38">+S135+T135+U135+V135+W135</f>
        <v>1185</v>
      </c>
      <c r="Y135" s="29">
        <v>0</v>
      </c>
      <c r="Z135" s="29">
        <v>0</v>
      </c>
      <c r="AA135" s="29">
        <v>0</v>
      </c>
      <c r="AB135" s="30" t="s">
        <v>39</v>
      </c>
      <c r="AC135" s="29">
        <v>0</v>
      </c>
      <c r="AD135" s="29">
        <v>4357</v>
      </c>
      <c r="AE135" s="29">
        <v>0</v>
      </c>
      <c r="AF135" s="29">
        <v>0</v>
      </c>
      <c r="AG135" s="29">
        <v>0</v>
      </c>
      <c r="AH135" s="29">
        <v>0</v>
      </c>
      <c r="AI135" s="432">
        <v>3625</v>
      </c>
      <c r="AJ135" s="432"/>
      <c r="AK135" s="339">
        <f t="shared" ref="AK135:AK165" si="39">SUM(Y135:AJ135)</f>
        <v>7982</v>
      </c>
      <c r="AL135" s="53">
        <f t="shared" ref="AL135:AL144" si="40">+G135+J135+O135+R135+X135+AK135</f>
        <v>56226</v>
      </c>
    </row>
    <row r="136" spans="1:40" ht="15.75" customHeight="1" x14ac:dyDescent="0.25">
      <c r="A136" s="442"/>
      <c r="B136" s="332" t="s">
        <v>14</v>
      </c>
      <c r="C136" s="11">
        <v>0</v>
      </c>
      <c r="D136" s="9">
        <v>0</v>
      </c>
      <c r="E136" s="9">
        <v>0</v>
      </c>
      <c r="F136" s="9">
        <v>0</v>
      </c>
      <c r="G136" s="276">
        <f t="shared" si="17"/>
        <v>0</v>
      </c>
      <c r="H136" s="236">
        <v>10630</v>
      </c>
      <c r="I136" s="237">
        <v>5921</v>
      </c>
      <c r="J136" s="279">
        <f t="shared" si="35"/>
        <v>16551</v>
      </c>
      <c r="K136" s="37">
        <v>6323</v>
      </c>
      <c r="L136" s="29">
        <v>6918</v>
      </c>
      <c r="M136" s="29">
        <v>9493</v>
      </c>
      <c r="N136" s="29">
        <v>6458</v>
      </c>
      <c r="O136" s="276">
        <f t="shared" si="36"/>
        <v>29192</v>
      </c>
      <c r="P136" s="37">
        <v>0</v>
      </c>
      <c r="Q136" s="224">
        <v>1383</v>
      </c>
      <c r="R136" s="276">
        <f t="shared" si="37"/>
        <v>1383</v>
      </c>
      <c r="S136" s="38">
        <v>0</v>
      </c>
      <c r="T136" s="24">
        <v>1288</v>
      </c>
      <c r="U136" s="9">
        <v>0</v>
      </c>
      <c r="V136" s="24">
        <v>0</v>
      </c>
      <c r="W136" s="24">
        <v>0</v>
      </c>
      <c r="X136" s="144">
        <f t="shared" si="38"/>
        <v>1288</v>
      </c>
      <c r="Y136" s="29">
        <v>0</v>
      </c>
      <c r="Z136" s="29">
        <v>0</v>
      </c>
      <c r="AA136" s="29">
        <v>0</v>
      </c>
      <c r="AB136" s="30" t="s">
        <v>39</v>
      </c>
      <c r="AC136" s="29">
        <v>0</v>
      </c>
      <c r="AD136" s="29">
        <v>4174</v>
      </c>
      <c r="AE136" s="29">
        <v>0</v>
      </c>
      <c r="AF136" s="29">
        <v>0</v>
      </c>
      <c r="AG136" s="29">
        <v>0</v>
      </c>
      <c r="AH136" s="29">
        <v>0</v>
      </c>
      <c r="AI136" s="432">
        <v>2016</v>
      </c>
      <c r="AJ136" s="432"/>
      <c r="AK136" s="339">
        <f t="shared" si="39"/>
        <v>6190</v>
      </c>
      <c r="AL136" s="53">
        <f t="shared" si="40"/>
        <v>54604</v>
      </c>
    </row>
    <row r="137" spans="1:40" ht="15.75" customHeight="1" x14ac:dyDescent="0.25">
      <c r="A137" s="442"/>
      <c r="B137" s="332" t="s">
        <v>15</v>
      </c>
      <c r="C137" s="11">
        <v>0</v>
      </c>
      <c r="D137" s="9">
        <v>0</v>
      </c>
      <c r="E137" s="9">
        <v>0</v>
      </c>
      <c r="F137" s="9">
        <v>0</v>
      </c>
      <c r="G137" s="276">
        <f t="shared" ref="G137:G151" si="41">+C137+D137+E137+F137</f>
        <v>0</v>
      </c>
      <c r="H137" s="236">
        <v>9572</v>
      </c>
      <c r="I137" s="237">
        <v>6646</v>
      </c>
      <c r="J137" s="279">
        <f t="shared" si="35"/>
        <v>16218</v>
      </c>
      <c r="K137" s="37">
        <v>6074</v>
      </c>
      <c r="L137" s="29">
        <v>5589</v>
      </c>
      <c r="M137" s="29">
        <v>8378</v>
      </c>
      <c r="N137" s="29">
        <v>6533</v>
      </c>
      <c r="O137" s="276">
        <f t="shared" si="36"/>
        <v>26574</v>
      </c>
      <c r="P137" s="37">
        <v>0</v>
      </c>
      <c r="Q137" s="224">
        <v>1469</v>
      </c>
      <c r="R137" s="276">
        <f t="shared" si="37"/>
        <v>1469</v>
      </c>
      <c r="S137" s="38">
        <v>0</v>
      </c>
      <c r="T137" s="24">
        <v>1180</v>
      </c>
      <c r="U137" s="9">
        <v>0</v>
      </c>
      <c r="V137" s="24">
        <v>0</v>
      </c>
      <c r="W137" s="24">
        <v>0</v>
      </c>
      <c r="X137" s="144">
        <f t="shared" si="38"/>
        <v>1180</v>
      </c>
      <c r="Y137" s="29">
        <v>0</v>
      </c>
      <c r="Z137" s="29">
        <v>0</v>
      </c>
      <c r="AA137" s="29">
        <v>0</v>
      </c>
      <c r="AB137" s="30" t="s">
        <v>39</v>
      </c>
      <c r="AC137" s="29">
        <v>0</v>
      </c>
      <c r="AD137" s="29">
        <v>3673</v>
      </c>
      <c r="AE137" s="29">
        <v>0</v>
      </c>
      <c r="AF137" s="29">
        <v>0</v>
      </c>
      <c r="AG137" s="29">
        <v>0</v>
      </c>
      <c r="AH137" s="29">
        <v>0</v>
      </c>
      <c r="AI137" s="432">
        <v>2142</v>
      </c>
      <c r="AJ137" s="432"/>
      <c r="AK137" s="339">
        <f t="shared" si="39"/>
        <v>5815</v>
      </c>
      <c r="AL137" s="53">
        <f t="shared" si="40"/>
        <v>51256</v>
      </c>
    </row>
    <row r="138" spans="1:40" ht="15.75" customHeight="1" x14ac:dyDescent="0.25">
      <c r="A138" s="442"/>
      <c r="B138" s="332" t="s">
        <v>16</v>
      </c>
      <c r="C138" s="11">
        <v>0</v>
      </c>
      <c r="D138" s="9">
        <v>0</v>
      </c>
      <c r="E138" s="9">
        <v>0</v>
      </c>
      <c r="F138" s="9">
        <v>0</v>
      </c>
      <c r="G138" s="276">
        <f t="shared" si="41"/>
        <v>0</v>
      </c>
      <c r="H138" s="236">
        <v>9127</v>
      </c>
      <c r="I138" s="237">
        <v>8085</v>
      </c>
      <c r="J138" s="279">
        <f t="shared" si="35"/>
        <v>17212</v>
      </c>
      <c r="K138" s="37">
        <v>6401</v>
      </c>
      <c r="L138" s="29">
        <v>5077</v>
      </c>
      <c r="M138" s="29">
        <v>10154</v>
      </c>
      <c r="N138" s="29">
        <v>5620</v>
      </c>
      <c r="O138" s="276">
        <f t="shared" si="36"/>
        <v>27252</v>
      </c>
      <c r="P138" s="37">
        <v>0</v>
      </c>
      <c r="Q138" s="224">
        <v>1148</v>
      </c>
      <c r="R138" s="276">
        <f t="shared" si="37"/>
        <v>1148</v>
      </c>
      <c r="S138" s="38">
        <v>0</v>
      </c>
      <c r="T138" s="24">
        <v>1117</v>
      </c>
      <c r="U138" s="9">
        <v>0</v>
      </c>
      <c r="V138" s="24">
        <v>0</v>
      </c>
      <c r="W138" s="24">
        <v>0</v>
      </c>
      <c r="X138" s="144">
        <f t="shared" si="38"/>
        <v>1117</v>
      </c>
      <c r="Y138" s="29">
        <v>0</v>
      </c>
      <c r="Z138" s="29">
        <v>0</v>
      </c>
      <c r="AA138" s="29">
        <v>0</v>
      </c>
      <c r="AB138" s="30" t="s">
        <v>39</v>
      </c>
      <c r="AC138" s="29">
        <v>0</v>
      </c>
      <c r="AD138" s="29">
        <v>3544</v>
      </c>
      <c r="AE138" s="29">
        <v>0</v>
      </c>
      <c r="AF138" s="29">
        <v>0</v>
      </c>
      <c r="AG138" s="29">
        <v>0</v>
      </c>
      <c r="AH138" s="29">
        <v>0</v>
      </c>
      <c r="AI138" s="439">
        <v>1028</v>
      </c>
      <c r="AJ138" s="440"/>
      <c r="AK138" s="339">
        <f t="shared" si="39"/>
        <v>4572</v>
      </c>
      <c r="AL138" s="53">
        <f t="shared" si="40"/>
        <v>51301</v>
      </c>
    </row>
    <row r="139" spans="1:40" ht="15.75" customHeight="1" x14ac:dyDescent="0.25">
      <c r="A139" s="442"/>
      <c r="B139" s="332" t="s">
        <v>17</v>
      </c>
      <c r="C139" s="11">
        <v>0</v>
      </c>
      <c r="D139" s="9">
        <v>0</v>
      </c>
      <c r="E139" s="9">
        <v>0</v>
      </c>
      <c r="F139" s="9">
        <v>0</v>
      </c>
      <c r="G139" s="276">
        <f t="shared" si="41"/>
        <v>0</v>
      </c>
      <c r="H139" s="236">
        <v>9165</v>
      </c>
      <c r="I139" s="237">
        <v>6529</v>
      </c>
      <c r="J139" s="279">
        <f t="shared" si="35"/>
        <v>15694</v>
      </c>
      <c r="K139" s="37">
        <v>5467</v>
      </c>
      <c r="L139" s="29">
        <v>4637</v>
      </c>
      <c r="M139" s="29">
        <v>9384</v>
      </c>
      <c r="N139" s="29">
        <v>5450</v>
      </c>
      <c r="O139" s="276">
        <f t="shared" si="36"/>
        <v>24938</v>
      </c>
      <c r="P139" s="37">
        <v>0</v>
      </c>
      <c r="Q139" s="224">
        <v>1387</v>
      </c>
      <c r="R139" s="276">
        <f t="shared" si="37"/>
        <v>1387</v>
      </c>
      <c r="S139" s="38">
        <v>0</v>
      </c>
      <c r="T139" s="24">
        <v>1244</v>
      </c>
      <c r="U139" s="9">
        <v>0</v>
      </c>
      <c r="V139" s="24">
        <v>0</v>
      </c>
      <c r="W139" s="24">
        <v>0</v>
      </c>
      <c r="X139" s="144">
        <f t="shared" si="38"/>
        <v>1244</v>
      </c>
      <c r="Y139" s="29">
        <v>0</v>
      </c>
      <c r="Z139" s="29">
        <v>0</v>
      </c>
      <c r="AA139" s="29">
        <v>0</v>
      </c>
      <c r="AB139" s="30" t="s">
        <v>39</v>
      </c>
      <c r="AC139" s="29">
        <v>0</v>
      </c>
      <c r="AD139" s="29">
        <v>3373</v>
      </c>
      <c r="AE139" s="29">
        <v>0</v>
      </c>
      <c r="AF139" s="29">
        <v>0</v>
      </c>
      <c r="AG139" s="29">
        <v>0</v>
      </c>
      <c r="AH139" s="29">
        <v>0</v>
      </c>
      <c r="AI139" s="439">
        <v>1056</v>
      </c>
      <c r="AJ139" s="440"/>
      <c r="AK139" s="339">
        <f t="shared" si="39"/>
        <v>4429</v>
      </c>
      <c r="AL139" s="53">
        <f t="shared" si="40"/>
        <v>47692</v>
      </c>
    </row>
    <row r="140" spans="1:40" ht="15.75" customHeight="1" x14ac:dyDescent="0.25">
      <c r="A140" s="442"/>
      <c r="B140" s="332" t="s">
        <v>18</v>
      </c>
      <c r="C140" s="11">
        <v>0</v>
      </c>
      <c r="D140" s="9">
        <v>0</v>
      </c>
      <c r="E140" s="9">
        <v>0</v>
      </c>
      <c r="F140" s="9">
        <v>0</v>
      </c>
      <c r="G140" s="276">
        <f t="shared" si="41"/>
        <v>0</v>
      </c>
      <c r="H140" s="236">
        <v>9085</v>
      </c>
      <c r="I140" s="237">
        <v>5477</v>
      </c>
      <c r="J140" s="279">
        <f t="shared" si="35"/>
        <v>14562</v>
      </c>
      <c r="K140" s="37">
        <v>9542</v>
      </c>
      <c r="L140" s="29">
        <v>7617</v>
      </c>
      <c r="M140" s="29">
        <v>12782</v>
      </c>
      <c r="N140" s="29">
        <v>10842</v>
      </c>
      <c r="O140" s="276">
        <f t="shared" si="36"/>
        <v>40783</v>
      </c>
      <c r="P140" s="37">
        <v>0</v>
      </c>
      <c r="Q140" s="224">
        <v>2262</v>
      </c>
      <c r="R140" s="276">
        <f t="shared" si="37"/>
        <v>2262</v>
      </c>
      <c r="S140" s="38">
        <v>0</v>
      </c>
      <c r="T140" s="24">
        <v>1495</v>
      </c>
      <c r="U140" s="9">
        <v>0</v>
      </c>
      <c r="V140" s="24">
        <v>0</v>
      </c>
      <c r="W140" s="24">
        <v>0</v>
      </c>
      <c r="X140" s="144">
        <f t="shared" si="38"/>
        <v>1495</v>
      </c>
      <c r="Y140" s="29">
        <v>28079</v>
      </c>
      <c r="Z140" s="29">
        <v>0</v>
      </c>
      <c r="AA140" s="29">
        <v>0</v>
      </c>
      <c r="AB140" s="29">
        <v>2795</v>
      </c>
      <c r="AC140" s="29">
        <v>0</v>
      </c>
      <c r="AD140" s="29">
        <v>9964</v>
      </c>
      <c r="AE140" s="29">
        <v>0</v>
      </c>
      <c r="AF140" s="29">
        <v>0</v>
      </c>
      <c r="AG140" s="29">
        <v>0</v>
      </c>
      <c r="AH140" s="29">
        <v>0</v>
      </c>
      <c r="AI140" s="439">
        <v>2137</v>
      </c>
      <c r="AJ140" s="440"/>
      <c r="AK140" s="339">
        <f t="shared" si="39"/>
        <v>42975</v>
      </c>
      <c r="AL140" s="53">
        <f t="shared" si="40"/>
        <v>102077</v>
      </c>
    </row>
    <row r="141" spans="1:40" ht="15.75" customHeight="1" x14ac:dyDescent="0.25">
      <c r="A141" s="442"/>
      <c r="B141" s="332" t="s">
        <v>19</v>
      </c>
      <c r="C141" s="11">
        <v>0</v>
      </c>
      <c r="D141" s="9">
        <v>0</v>
      </c>
      <c r="E141" s="9">
        <v>0</v>
      </c>
      <c r="F141" s="9">
        <v>0</v>
      </c>
      <c r="G141" s="276">
        <f t="shared" si="41"/>
        <v>0</v>
      </c>
      <c r="H141" s="236">
        <v>2895</v>
      </c>
      <c r="I141" s="237">
        <v>4834</v>
      </c>
      <c r="J141" s="279">
        <f t="shared" si="35"/>
        <v>7729</v>
      </c>
      <c r="K141" s="37">
        <v>5511</v>
      </c>
      <c r="L141" s="29">
        <v>6133</v>
      </c>
      <c r="M141" s="29">
        <v>9964</v>
      </c>
      <c r="N141" s="29">
        <v>7189</v>
      </c>
      <c r="O141" s="276">
        <f t="shared" si="36"/>
        <v>28797</v>
      </c>
      <c r="P141" s="37">
        <v>0</v>
      </c>
      <c r="Q141" s="224">
        <v>1540</v>
      </c>
      <c r="R141" s="276">
        <f t="shared" si="37"/>
        <v>1540</v>
      </c>
      <c r="S141" s="38">
        <v>0</v>
      </c>
      <c r="T141" s="24">
        <v>1189</v>
      </c>
      <c r="U141" s="9">
        <v>0</v>
      </c>
      <c r="V141" s="24">
        <v>0</v>
      </c>
      <c r="W141" s="24">
        <v>0</v>
      </c>
      <c r="X141" s="144">
        <f t="shared" si="38"/>
        <v>1189</v>
      </c>
      <c r="Y141" s="29">
        <v>18442</v>
      </c>
      <c r="Z141" s="29">
        <v>0</v>
      </c>
      <c r="AA141" s="29">
        <v>0</v>
      </c>
      <c r="AB141" s="29">
        <v>3068</v>
      </c>
      <c r="AC141" s="29">
        <v>0</v>
      </c>
      <c r="AD141" s="29">
        <v>7337</v>
      </c>
      <c r="AE141" s="29">
        <v>0</v>
      </c>
      <c r="AF141" s="29">
        <v>0</v>
      </c>
      <c r="AG141" s="29">
        <v>0</v>
      </c>
      <c r="AH141" s="29">
        <v>0</v>
      </c>
      <c r="AI141" s="439">
        <v>1786</v>
      </c>
      <c r="AJ141" s="440"/>
      <c r="AK141" s="339">
        <f t="shared" si="39"/>
        <v>30633</v>
      </c>
      <c r="AL141" s="53">
        <f t="shared" si="40"/>
        <v>69888</v>
      </c>
    </row>
    <row r="142" spans="1:40" ht="15.75" customHeight="1" x14ac:dyDescent="0.25">
      <c r="A142" s="442"/>
      <c r="B142" s="332" t="s">
        <v>20</v>
      </c>
      <c r="C142" s="11">
        <v>0</v>
      </c>
      <c r="D142" s="9">
        <v>0</v>
      </c>
      <c r="E142" s="9">
        <v>0</v>
      </c>
      <c r="F142" s="9">
        <v>0</v>
      </c>
      <c r="G142" s="276">
        <f t="shared" si="41"/>
        <v>0</v>
      </c>
      <c r="H142" s="236">
        <v>9913</v>
      </c>
      <c r="I142" s="237">
        <v>4464</v>
      </c>
      <c r="J142" s="279">
        <f t="shared" si="35"/>
        <v>14377</v>
      </c>
      <c r="K142" s="37">
        <v>6258</v>
      </c>
      <c r="L142" s="29">
        <v>5502</v>
      </c>
      <c r="M142" s="29">
        <v>9429</v>
      </c>
      <c r="N142" s="29">
        <v>7438</v>
      </c>
      <c r="O142" s="276">
        <f t="shared" si="36"/>
        <v>28627</v>
      </c>
      <c r="P142" s="37">
        <v>0</v>
      </c>
      <c r="Q142" s="224">
        <v>2887</v>
      </c>
      <c r="R142" s="276">
        <f t="shared" si="37"/>
        <v>2887</v>
      </c>
      <c r="S142" s="38">
        <v>0</v>
      </c>
      <c r="T142" s="24">
        <v>1378</v>
      </c>
      <c r="U142" s="9">
        <v>0</v>
      </c>
      <c r="V142" s="24">
        <v>0</v>
      </c>
      <c r="W142" s="24">
        <v>0</v>
      </c>
      <c r="X142" s="144">
        <f t="shared" si="38"/>
        <v>1378</v>
      </c>
      <c r="Y142" s="29">
        <v>15270</v>
      </c>
      <c r="Z142" s="29">
        <v>0</v>
      </c>
      <c r="AA142" s="29">
        <v>0</v>
      </c>
      <c r="AB142" s="29">
        <v>4787</v>
      </c>
      <c r="AC142" s="29">
        <v>0</v>
      </c>
      <c r="AD142" s="29">
        <v>8005</v>
      </c>
      <c r="AE142" s="29">
        <v>0</v>
      </c>
      <c r="AF142" s="29">
        <v>0</v>
      </c>
      <c r="AG142" s="29">
        <v>0</v>
      </c>
      <c r="AH142" s="29">
        <v>0</v>
      </c>
      <c r="AI142" s="439">
        <v>1958</v>
      </c>
      <c r="AJ142" s="440"/>
      <c r="AK142" s="339">
        <f t="shared" si="39"/>
        <v>30020</v>
      </c>
      <c r="AL142" s="53">
        <f t="shared" si="40"/>
        <v>77289</v>
      </c>
    </row>
    <row r="143" spans="1:40" ht="15.75" customHeight="1" x14ac:dyDescent="0.25">
      <c r="A143" s="442"/>
      <c r="B143" s="332" t="s">
        <v>21</v>
      </c>
      <c r="C143" s="11">
        <v>0</v>
      </c>
      <c r="D143" s="9">
        <v>0</v>
      </c>
      <c r="E143" s="9">
        <v>0</v>
      </c>
      <c r="F143" s="9">
        <v>0</v>
      </c>
      <c r="G143" s="276">
        <f t="shared" si="41"/>
        <v>0</v>
      </c>
      <c r="H143" s="236">
        <v>6538</v>
      </c>
      <c r="I143" s="237">
        <v>10923</v>
      </c>
      <c r="J143" s="279">
        <f t="shared" si="35"/>
        <v>17461</v>
      </c>
      <c r="K143" s="37">
        <v>6083</v>
      </c>
      <c r="L143" s="29">
        <v>5796</v>
      </c>
      <c r="M143" s="29">
        <v>9616</v>
      </c>
      <c r="N143" s="29">
        <v>8535</v>
      </c>
      <c r="O143" s="276">
        <f t="shared" si="36"/>
        <v>30030</v>
      </c>
      <c r="P143" s="37">
        <v>0</v>
      </c>
      <c r="Q143" s="224">
        <v>4106</v>
      </c>
      <c r="R143" s="276">
        <f t="shared" si="37"/>
        <v>4106</v>
      </c>
      <c r="S143" s="38">
        <v>0</v>
      </c>
      <c r="T143" s="24">
        <v>1224</v>
      </c>
      <c r="U143" s="9">
        <v>0</v>
      </c>
      <c r="V143" s="24">
        <v>0</v>
      </c>
      <c r="W143" s="24">
        <v>0</v>
      </c>
      <c r="X143" s="144">
        <f t="shared" si="38"/>
        <v>1224</v>
      </c>
      <c r="Y143" s="29">
        <v>18655</v>
      </c>
      <c r="Z143" s="29">
        <v>0</v>
      </c>
      <c r="AA143" s="29">
        <v>0</v>
      </c>
      <c r="AB143" s="29">
        <v>5414</v>
      </c>
      <c r="AC143" s="29">
        <v>0</v>
      </c>
      <c r="AD143" s="29">
        <v>9424</v>
      </c>
      <c r="AE143" s="29">
        <v>0</v>
      </c>
      <c r="AF143" s="29">
        <v>0</v>
      </c>
      <c r="AG143" s="29">
        <v>0</v>
      </c>
      <c r="AH143" s="29">
        <v>0</v>
      </c>
      <c r="AI143" s="439">
        <v>2612</v>
      </c>
      <c r="AJ143" s="440"/>
      <c r="AK143" s="339">
        <f t="shared" si="39"/>
        <v>36105</v>
      </c>
      <c r="AL143" s="53">
        <f t="shared" si="40"/>
        <v>88926</v>
      </c>
    </row>
    <row r="144" spans="1:40" ht="15.75" customHeight="1" x14ac:dyDescent="0.25">
      <c r="A144" s="442"/>
      <c r="B144" s="332" t="s">
        <v>22</v>
      </c>
      <c r="C144" s="11">
        <v>0</v>
      </c>
      <c r="D144" s="9">
        <v>0</v>
      </c>
      <c r="E144" s="9">
        <v>0</v>
      </c>
      <c r="F144" s="9">
        <v>0</v>
      </c>
      <c r="G144" s="276">
        <f t="shared" si="41"/>
        <v>0</v>
      </c>
      <c r="H144" s="236">
        <v>9411</v>
      </c>
      <c r="I144" s="237">
        <v>5002</v>
      </c>
      <c r="J144" s="279">
        <f t="shared" si="35"/>
        <v>14413</v>
      </c>
      <c r="K144" s="37">
        <v>3842</v>
      </c>
      <c r="L144" s="29">
        <v>6110</v>
      </c>
      <c r="M144" s="29">
        <v>9677</v>
      </c>
      <c r="N144" s="29">
        <v>8728</v>
      </c>
      <c r="O144" s="276">
        <f t="shared" si="36"/>
        <v>28357</v>
      </c>
      <c r="P144" s="37">
        <v>0</v>
      </c>
      <c r="Q144" s="224">
        <v>3489</v>
      </c>
      <c r="R144" s="276">
        <f t="shared" si="37"/>
        <v>3489</v>
      </c>
      <c r="S144" s="38">
        <v>0</v>
      </c>
      <c r="T144" s="24">
        <v>658</v>
      </c>
      <c r="U144" s="9">
        <v>0</v>
      </c>
      <c r="V144" s="24">
        <v>0</v>
      </c>
      <c r="W144" s="24">
        <v>0</v>
      </c>
      <c r="X144" s="144">
        <f t="shared" si="38"/>
        <v>658</v>
      </c>
      <c r="Y144" s="29">
        <v>20179</v>
      </c>
      <c r="Z144" s="29">
        <v>0</v>
      </c>
      <c r="AA144" s="29">
        <v>0</v>
      </c>
      <c r="AB144" s="29">
        <v>5531</v>
      </c>
      <c r="AC144" s="29">
        <v>0</v>
      </c>
      <c r="AD144" s="29">
        <v>8498</v>
      </c>
      <c r="AE144" s="29">
        <v>0</v>
      </c>
      <c r="AF144" s="29">
        <v>0</v>
      </c>
      <c r="AG144" s="29">
        <v>0</v>
      </c>
      <c r="AH144" s="29">
        <v>0</v>
      </c>
      <c r="AI144" s="439">
        <v>3180</v>
      </c>
      <c r="AJ144" s="440"/>
      <c r="AK144" s="339">
        <f t="shared" si="39"/>
        <v>37388</v>
      </c>
      <c r="AL144" s="53">
        <f t="shared" si="40"/>
        <v>84305</v>
      </c>
    </row>
    <row r="145" spans="1:38" ht="15.75" customHeight="1" thickBot="1" x14ac:dyDescent="0.3">
      <c r="A145" s="442"/>
      <c r="B145" s="333" t="s">
        <v>23</v>
      </c>
      <c r="C145" s="12">
        <v>0</v>
      </c>
      <c r="D145" s="10">
        <v>0</v>
      </c>
      <c r="E145" s="10">
        <v>0</v>
      </c>
      <c r="F145" s="10">
        <v>0</v>
      </c>
      <c r="G145" s="145">
        <f t="shared" si="41"/>
        <v>0</v>
      </c>
      <c r="H145" s="239">
        <v>9446</v>
      </c>
      <c r="I145" s="240">
        <v>5594</v>
      </c>
      <c r="J145" s="322">
        <f t="shared" si="35"/>
        <v>15040</v>
      </c>
      <c r="K145" s="39">
        <v>2994</v>
      </c>
      <c r="L145" s="31">
        <v>6028</v>
      </c>
      <c r="M145" s="31">
        <v>12166</v>
      </c>
      <c r="N145" s="31">
        <v>11375</v>
      </c>
      <c r="O145" s="145">
        <f t="shared" si="36"/>
        <v>32563</v>
      </c>
      <c r="P145" s="39">
        <v>0</v>
      </c>
      <c r="Q145" s="306">
        <v>3492</v>
      </c>
      <c r="R145" s="145">
        <f>P145+Q145</f>
        <v>3492</v>
      </c>
      <c r="S145" s="52">
        <v>0</v>
      </c>
      <c r="T145" s="42">
        <v>1169</v>
      </c>
      <c r="U145" s="10">
        <v>0</v>
      </c>
      <c r="V145" s="42">
        <v>0</v>
      </c>
      <c r="W145" s="42">
        <v>0</v>
      </c>
      <c r="X145" s="145">
        <f t="shared" ref="X145:X161" si="42">+S145+T145+U145+V145+W145</f>
        <v>1169</v>
      </c>
      <c r="Y145" s="31">
        <v>31855</v>
      </c>
      <c r="Z145" s="31">
        <v>0</v>
      </c>
      <c r="AA145" s="31">
        <v>0</v>
      </c>
      <c r="AB145" s="31">
        <v>27</v>
      </c>
      <c r="AC145" s="31">
        <v>0</v>
      </c>
      <c r="AD145" s="31">
        <v>9501</v>
      </c>
      <c r="AE145" s="31">
        <v>0</v>
      </c>
      <c r="AF145" s="31">
        <v>0</v>
      </c>
      <c r="AG145" s="31">
        <v>0</v>
      </c>
      <c r="AH145" s="31">
        <v>0</v>
      </c>
      <c r="AI145" s="437">
        <v>2834</v>
      </c>
      <c r="AJ145" s="438"/>
      <c r="AK145" s="329">
        <f t="shared" si="39"/>
        <v>44217</v>
      </c>
      <c r="AL145" s="54">
        <f>+G145+J145+O145+R145+X145+AK145</f>
        <v>96481</v>
      </c>
    </row>
    <row r="146" spans="1:38" ht="15.75" customHeight="1" x14ac:dyDescent="0.25">
      <c r="A146" s="435">
        <v>2018</v>
      </c>
      <c r="B146" s="332" t="s">
        <v>12</v>
      </c>
      <c r="C146" s="11">
        <v>0</v>
      </c>
      <c r="D146" s="9">
        <v>0</v>
      </c>
      <c r="E146" s="9">
        <v>0</v>
      </c>
      <c r="F146" s="9">
        <v>0</v>
      </c>
      <c r="G146" s="276">
        <f t="shared" si="41"/>
        <v>0</v>
      </c>
      <c r="H146" s="236">
        <v>7058</v>
      </c>
      <c r="I146" s="237">
        <v>5471</v>
      </c>
      <c r="J146" s="279">
        <f t="shared" si="35"/>
        <v>12529</v>
      </c>
      <c r="K146" s="37">
        <v>7458</v>
      </c>
      <c r="L146" s="29">
        <v>6952</v>
      </c>
      <c r="M146" s="29">
        <v>13292</v>
      </c>
      <c r="N146" s="29">
        <v>12831</v>
      </c>
      <c r="O146" s="276">
        <f t="shared" si="36"/>
        <v>40533</v>
      </c>
      <c r="P146" s="37">
        <v>0</v>
      </c>
      <c r="Q146" s="224">
        <v>4700</v>
      </c>
      <c r="R146" s="276">
        <f t="shared" ref="R146:R165" si="43">P146+Q146</f>
        <v>4700</v>
      </c>
      <c r="S146" s="38">
        <v>0</v>
      </c>
      <c r="T146" s="24">
        <v>1366</v>
      </c>
      <c r="U146" s="9">
        <v>0</v>
      </c>
      <c r="V146" s="24">
        <v>0</v>
      </c>
      <c r="W146" s="24">
        <v>0</v>
      </c>
      <c r="X146" s="144">
        <f t="shared" si="42"/>
        <v>1366</v>
      </c>
      <c r="Y146" s="29">
        <v>61339</v>
      </c>
      <c r="Z146" s="29">
        <v>0</v>
      </c>
      <c r="AA146" s="29">
        <v>0</v>
      </c>
      <c r="AB146" s="29">
        <v>0</v>
      </c>
      <c r="AC146" s="29">
        <v>0</v>
      </c>
      <c r="AD146" s="29">
        <v>12708</v>
      </c>
      <c r="AE146" s="29">
        <v>0</v>
      </c>
      <c r="AF146" s="29">
        <v>0</v>
      </c>
      <c r="AG146" s="29">
        <v>0</v>
      </c>
      <c r="AH146" s="29">
        <v>0</v>
      </c>
      <c r="AI146" s="439">
        <v>2070</v>
      </c>
      <c r="AJ146" s="440"/>
      <c r="AK146" s="339">
        <f t="shared" si="39"/>
        <v>76117</v>
      </c>
      <c r="AL146" s="53">
        <f t="shared" ref="AL146:AL165" si="44">+G146+J146+O146+R146+X146+AK146</f>
        <v>135245</v>
      </c>
    </row>
    <row r="147" spans="1:38" ht="15.75" customHeight="1" x14ac:dyDescent="0.25">
      <c r="A147" s="436"/>
      <c r="B147" s="332" t="s">
        <v>13</v>
      </c>
      <c r="C147" s="11">
        <v>0</v>
      </c>
      <c r="D147" s="9">
        <v>0</v>
      </c>
      <c r="E147" s="9">
        <v>0</v>
      </c>
      <c r="F147" s="9">
        <v>0</v>
      </c>
      <c r="G147" s="276">
        <f t="shared" si="41"/>
        <v>0</v>
      </c>
      <c r="H147" s="236">
        <v>10252</v>
      </c>
      <c r="I147" s="237">
        <v>4557</v>
      </c>
      <c r="J147" s="279">
        <f t="shared" si="35"/>
        <v>14809</v>
      </c>
      <c r="K147" s="37">
        <v>6901</v>
      </c>
      <c r="L147" s="29">
        <v>6924</v>
      </c>
      <c r="M147" s="29">
        <v>10398</v>
      </c>
      <c r="N147" s="29">
        <v>11922</v>
      </c>
      <c r="O147" s="276">
        <f t="shared" si="36"/>
        <v>36145</v>
      </c>
      <c r="P147" s="37">
        <v>0</v>
      </c>
      <c r="Q147" s="224">
        <v>2288</v>
      </c>
      <c r="R147" s="276">
        <f t="shared" si="43"/>
        <v>2288</v>
      </c>
      <c r="S147" s="38">
        <v>0</v>
      </c>
      <c r="T147" s="24">
        <v>1322</v>
      </c>
      <c r="U147" s="9">
        <v>0</v>
      </c>
      <c r="V147" s="24">
        <v>0</v>
      </c>
      <c r="W147" s="24">
        <v>0</v>
      </c>
      <c r="X147" s="144">
        <f t="shared" si="42"/>
        <v>1322</v>
      </c>
      <c r="Y147" s="29">
        <v>61671</v>
      </c>
      <c r="Z147" s="29">
        <v>0</v>
      </c>
      <c r="AA147" s="29">
        <v>0</v>
      </c>
      <c r="AB147" s="29">
        <v>0</v>
      </c>
      <c r="AC147" s="29">
        <v>0</v>
      </c>
      <c r="AD147" s="29">
        <v>9664</v>
      </c>
      <c r="AE147" s="29">
        <v>0</v>
      </c>
      <c r="AF147" s="29">
        <v>0</v>
      </c>
      <c r="AG147" s="29">
        <v>0</v>
      </c>
      <c r="AH147" s="29">
        <v>0</v>
      </c>
      <c r="AI147" s="439">
        <v>1795</v>
      </c>
      <c r="AJ147" s="440"/>
      <c r="AK147" s="339">
        <f t="shared" si="39"/>
        <v>73130</v>
      </c>
      <c r="AL147" s="53">
        <f t="shared" si="44"/>
        <v>127694</v>
      </c>
    </row>
    <row r="148" spans="1:38" ht="15.75" customHeight="1" x14ac:dyDescent="0.25">
      <c r="A148" s="436"/>
      <c r="B148" s="332" t="s">
        <v>14</v>
      </c>
      <c r="C148" s="11">
        <v>0</v>
      </c>
      <c r="D148" s="9">
        <v>0</v>
      </c>
      <c r="E148" s="9">
        <v>0</v>
      </c>
      <c r="F148" s="9">
        <v>0</v>
      </c>
      <c r="G148" s="276">
        <f t="shared" si="41"/>
        <v>0</v>
      </c>
      <c r="H148" s="236">
        <v>10848</v>
      </c>
      <c r="I148" s="237">
        <v>5588</v>
      </c>
      <c r="J148" s="279">
        <f t="shared" si="35"/>
        <v>16436</v>
      </c>
      <c r="K148" s="37">
        <v>5230</v>
      </c>
      <c r="L148" s="29">
        <v>6217</v>
      </c>
      <c r="M148" s="29">
        <v>10211</v>
      </c>
      <c r="N148" s="29">
        <v>9976</v>
      </c>
      <c r="O148" s="276">
        <f t="shared" si="36"/>
        <v>31634</v>
      </c>
      <c r="P148" s="37">
        <v>0</v>
      </c>
      <c r="Q148" s="224">
        <v>2582</v>
      </c>
      <c r="R148" s="276">
        <f t="shared" si="43"/>
        <v>2582</v>
      </c>
      <c r="S148" s="38">
        <v>0</v>
      </c>
      <c r="T148" s="24">
        <v>1405</v>
      </c>
      <c r="U148" s="9">
        <v>0</v>
      </c>
      <c r="V148" s="24">
        <v>0</v>
      </c>
      <c r="W148" s="24">
        <v>0</v>
      </c>
      <c r="X148" s="144">
        <f t="shared" si="42"/>
        <v>1405</v>
      </c>
      <c r="Y148" s="29">
        <v>30072</v>
      </c>
      <c r="Z148" s="29">
        <v>0</v>
      </c>
      <c r="AA148" s="29">
        <v>0</v>
      </c>
      <c r="AB148" s="29">
        <v>0</v>
      </c>
      <c r="AC148" s="29">
        <v>0</v>
      </c>
      <c r="AD148" s="29">
        <v>7951</v>
      </c>
      <c r="AE148" s="29">
        <v>0</v>
      </c>
      <c r="AF148" s="29">
        <v>0</v>
      </c>
      <c r="AG148" s="29">
        <v>0</v>
      </c>
      <c r="AH148" s="29">
        <v>0</v>
      </c>
      <c r="AI148" s="439">
        <v>1773</v>
      </c>
      <c r="AJ148" s="440"/>
      <c r="AK148" s="339">
        <f t="shared" si="39"/>
        <v>39796</v>
      </c>
      <c r="AL148" s="53">
        <f t="shared" si="44"/>
        <v>91853</v>
      </c>
    </row>
    <row r="149" spans="1:38" ht="15.75" customHeight="1" x14ac:dyDescent="0.25">
      <c r="A149" s="436"/>
      <c r="B149" s="332" t="s">
        <v>15</v>
      </c>
      <c r="C149" s="11">
        <v>0</v>
      </c>
      <c r="D149" s="9">
        <v>0</v>
      </c>
      <c r="E149" s="9">
        <v>0</v>
      </c>
      <c r="F149" s="9">
        <v>0</v>
      </c>
      <c r="G149" s="276">
        <f t="shared" si="41"/>
        <v>0</v>
      </c>
      <c r="H149" s="236">
        <v>4695</v>
      </c>
      <c r="I149" s="237">
        <v>9116</v>
      </c>
      <c r="J149" s="279">
        <f t="shared" si="35"/>
        <v>13811</v>
      </c>
      <c r="K149" s="37">
        <v>5330</v>
      </c>
      <c r="L149" s="29">
        <v>4121</v>
      </c>
      <c r="M149" s="29">
        <v>7923</v>
      </c>
      <c r="N149" s="29">
        <v>9616</v>
      </c>
      <c r="O149" s="276">
        <f t="shared" si="36"/>
        <v>26990</v>
      </c>
      <c r="P149" s="37">
        <v>0</v>
      </c>
      <c r="Q149" s="224">
        <v>2293</v>
      </c>
      <c r="R149" s="276">
        <f t="shared" si="43"/>
        <v>2293</v>
      </c>
      <c r="S149" s="38">
        <v>0</v>
      </c>
      <c r="T149" s="24">
        <v>1444</v>
      </c>
      <c r="U149" s="9">
        <v>0</v>
      </c>
      <c r="V149" s="24">
        <v>0</v>
      </c>
      <c r="W149" s="24">
        <v>0</v>
      </c>
      <c r="X149" s="144">
        <f t="shared" si="42"/>
        <v>1444</v>
      </c>
      <c r="Y149" s="29">
        <v>18014</v>
      </c>
      <c r="Z149" s="29">
        <v>0</v>
      </c>
      <c r="AA149" s="29">
        <v>0</v>
      </c>
      <c r="AB149" s="29">
        <v>0</v>
      </c>
      <c r="AC149" s="29">
        <v>0</v>
      </c>
      <c r="AD149" s="29">
        <v>7031</v>
      </c>
      <c r="AE149" s="29">
        <v>0</v>
      </c>
      <c r="AF149" s="29">
        <v>0</v>
      </c>
      <c r="AG149" s="29">
        <v>0</v>
      </c>
      <c r="AH149" s="29">
        <v>0</v>
      </c>
      <c r="AI149" s="439">
        <v>1459</v>
      </c>
      <c r="AJ149" s="440"/>
      <c r="AK149" s="339">
        <f t="shared" si="39"/>
        <v>26504</v>
      </c>
      <c r="AL149" s="53">
        <f t="shared" si="44"/>
        <v>71042</v>
      </c>
    </row>
    <row r="150" spans="1:38" ht="15.75" customHeight="1" x14ac:dyDescent="0.25">
      <c r="A150" s="436"/>
      <c r="B150" s="332" t="s">
        <v>16</v>
      </c>
      <c r="C150" s="11">
        <v>0</v>
      </c>
      <c r="D150" s="9">
        <v>0</v>
      </c>
      <c r="E150" s="9">
        <v>0</v>
      </c>
      <c r="F150" s="9">
        <v>0</v>
      </c>
      <c r="G150" s="276">
        <f t="shared" si="41"/>
        <v>0</v>
      </c>
      <c r="H150" s="236">
        <v>10234</v>
      </c>
      <c r="I150" s="237">
        <v>6205</v>
      </c>
      <c r="J150" s="279">
        <f t="shared" si="35"/>
        <v>16439</v>
      </c>
      <c r="K150" s="37">
        <v>4704</v>
      </c>
      <c r="L150" s="29">
        <v>2721</v>
      </c>
      <c r="M150" s="29">
        <v>7208</v>
      </c>
      <c r="N150" s="29">
        <v>8988</v>
      </c>
      <c r="O150" s="276">
        <f t="shared" si="36"/>
        <v>23621</v>
      </c>
      <c r="P150" s="37">
        <v>0</v>
      </c>
      <c r="Q150" s="224">
        <v>1921</v>
      </c>
      <c r="R150" s="276">
        <f t="shared" si="43"/>
        <v>1921</v>
      </c>
      <c r="S150" s="38">
        <v>0</v>
      </c>
      <c r="T150" s="24">
        <v>1941</v>
      </c>
      <c r="U150" s="9">
        <v>0</v>
      </c>
      <c r="V150" s="24">
        <v>0</v>
      </c>
      <c r="W150" s="24">
        <v>0</v>
      </c>
      <c r="X150" s="144">
        <f t="shared" si="42"/>
        <v>1941</v>
      </c>
      <c r="Y150" s="29">
        <v>14431</v>
      </c>
      <c r="Z150" s="29">
        <v>0</v>
      </c>
      <c r="AA150" s="29">
        <v>0</v>
      </c>
      <c r="AB150" s="29">
        <v>0</v>
      </c>
      <c r="AC150" s="29">
        <v>0</v>
      </c>
      <c r="AD150" s="29">
        <v>5937</v>
      </c>
      <c r="AE150" s="29">
        <v>0</v>
      </c>
      <c r="AF150" s="29">
        <v>0</v>
      </c>
      <c r="AG150" s="29">
        <v>0</v>
      </c>
      <c r="AH150" s="29">
        <v>0</v>
      </c>
      <c r="AI150" s="439">
        <v>1059</v>
      </c>
      <c r="AJ150" s="440"/>
      <c r="AK150" s="339">
        <f t="shared" si="39"/>
        <v>21427</v>
      </c>
      <c r="AL150" s="53">
        <f t="shared" si="44"/>
        <v>65349</v>
      </c>
    </row>
    <row r="151" spans="1:38" ht="15.75" customHeight="1" x14ac:dyDescent="0.25">
      <c r="A151" s="436"/>
      <c r="B151" s="332" t="s">
        <v>17</v>
      </c>
      <c r="C151" s="11">
        <v>0</v>
      </c>
      <c r="D151" s="9">
        <v>0</v>
      </c>
      <c r="E151" s="9">
        <v>0</v>
      </c>
      <c r="F151" s="9">
        <v>0</v>
      </c>
      <c r="G151" s="276">
        <f t="shared" si="41"/>
        <v>0</v>
      </c>
      <c r="H151" s="236">
        <v>10545</v>
      </c>
      <c r="I151" s="237">
        <v>4497</v>
      </c>
      <c r="J151" s="279">
        <f t="shared" si="35"/>
        <v>15042</v>
      </c>
      <c r="K151" s="37">
        <v>3107</v>
      </c>
      <c r="L151" s="29">
        <v>2227</v>
      </c>
      <c r="M151" s="29">
        <v>4512</v>
      </c>
      <c r="N151" s="29">
        <v>7410</v>
      </c>
      <c r="O151" s="276">
        <f t="shared" si="36"/>
        <v>17256</v>
      </c>
      <c r="P151" s="37">
        <v>0</v>
      </c>
      <c r="Q151" s="224">
        <v>894</v>
      </c>
      <c r="R151" s="276">
        <f t="shared" si="43"/>
        <v>894</v>
      </c>
      <c r="S151" s="38">
        <v>0</v>
      </c>
      <c r="T151" s="24">
        <v>2107</v>
      </c>
      <c r="U151" s="9">
        <v>0</v>
      </c>
      <c r="V151" s="24">
        <v>0</v>
      </c>
      <c r="W151" s="24">
        <v>0</v>
      </c>
      <c r="X151" s="144">
        <f t="shared" si="42"/>
        <v>2107</v>
      </c>
      <c r="Y151" s="29">
        <v>10941</v>
      </c>
      <c r="Z151" s="29">
        <v>0</v>
      </c>
      <c r="AA151" s="29">
        <v>0</v>
      </c>
      <c r="AB151" s="29">
        <v>0</v>
      </c>
      <c r="AC151" s="29">
        <v>0</v>
      </c>
      <c r="AD151" s="29">
        <v>5080</v>
      </c>
      <c r="AE151" s="29">
        <v>0</v>
      </c>
      <c r="AF151" s="29">
        <v>0</v>
      </c>
      <c r="AG151" s="29">
        <v>0</v>
      </c>
      <c r="AH151" s="29">
        <v>0</v>
      </c>
      <c r="AI151" s="439">
        <v>1804</v>
      </c>
      <c r="AJ151" s="440"/>
      <c r="AK151" s="339">
        <f t="shared" si="39"/>
        <v>17825</v>
      </c>
      <c r="AL151" s="53">
        <f t="shared" si="44"/>
        <v>53124</v>
      </c>
    </row>
    <row r="152" spans="1:38" ht="15.75" customHeight="1" x14ac:dyDescent="0.25">
      <c r="A152" s="436"/>
      <c r="B152" s="332" t="s">
        <v>18</v>
      </c>
      <c r="C152" s="11">
        <v>0</v>
      </c>
      <c r="D152" s="9">
        <v>0</v>
      </c>
      <c r="E152" s="9">
        <v>0</v>
      </c>
      <c r="F152" s="9">
        <v>0</v>
      </c>
      <c r="G152" s="276">
        <v>0</v>
      </c>
      <c r="H152" s="236">
        <v>13088</v>
      </c>
      <c r="I152" s="237">
        <v>5507</v>
      </c>
      <c r="J152" s="279">
        <f t="shared" si="35"/>
        <v>18595</v>
      </c>
      <c r="K152" s="37">
        <v>7280</v>
      </c>
      <c r="L152" s="29">
        <v>6074</v>
      </c>
      <c r="M152" s="29">
        <v>9813</v>
      </c>
      <c r="N152" s="29">
        <v>14621</v>
      </c>
      <c r="O152" s="276">
        <f t="shared" si="36"/>
        <v>37788</v>
      </c>
      <c r="P152" s="37">
        <v>0</v>
      </c>
      <c r="Q152" s="224">
        <v>1725</v>
      </c>
      <c r="R152" s="276">
        <f t="shared" si="43"/>
        <v>1725</v>
      </c>
      <c r="S152" s="38">
        <v>0</v>
      </c>
      <c r="T152" s="24">
        <v>2769</v>
      </c>
      <c r="U152" s="9">
        <v>0</v>
      </c>
      <c r="V152" s="24">
        <v>0</v>
      </c>
      <c r="W152" s="24">
        <v>0</v>
      </c>
      <c r="X152" s="144">
        <f t="shared" si="42"/>
        <v>2769</v>
      </c>
      <c r="Y152" s="29">
        <v>20166</v>
      </c>
      <c r="Z152" s="29">
        <v>0</v>
      </c>
      <c r="AA152" s="29">
        <v>0</v>
      </c>
      <c r="AB152" s="29">
        <v>0</v>
      </c>
      <c r="AC152" s="29">
        <v>0</v>
      </c>
      <c r="AD152" s="29">
        <v>10492</v>
      </c>
      <c r="AE152" s="29">
        <v>0</v>
      </c>
      <c r="AF152" s="29">
        <v>0</v>
      </c>
      <c r="AG152" s="29">
        <v>0</v>
      </c>
      <c r="AH152" s="29">
        <v>0</v>
      </c>
      <c r="AI152" s="439">
        <v>2932</v>
      </c>
      <c r="AJ152" s="440"/>
      <c r="AK152" s="339">
        <f t="shared" si="39"/>
        <v>33590</v>
      </c>
      <c r="AL152" s="53">
        <f t="shared" si="44"/>
        <v>94467</v>
      </c>
    </row>
    <row r="153" spans="1:38" ht="15.75" customHeight="1" x14ac:dyDescent="0.25">
      <c r="A153" s="436"/>
      <c r="B153" s="332" t="s">
        <v>19</v>
      </c>
      <c r="C153" s="11">
        <v>0</v>
      </c>
      <c r="D153" s="9">
        <v>0</v>
      </c>
      <c r="E153" s="9">
        <v>0</v>
      </c>
      <c r="F153" s="9">
        <v>0</v>
      </c>
      <c r="G153" s="276">
        <v>0</v>
      </c>
      <c r="H153" s="236">
        <v>12073</v>
      </c>
      <c r="I153" s="237">
        <v>4744</v>
      </c>
      <c r="J153" s="279">
        <f t="shared" si="35"/>
        <v>16817</v>
      </c>
      <c r="K153" s="37">
        <v>5877</v>
      </c>
      <c r="L153" s="29">
        <v>3303</v>
      </c>
      <c r="M153" s="29">
        <v>7097</v>
      </c>
      <c r="N153" s="29">
        <v>10487</v>
      </c>
      <c r="O153" s="276">
        <f t="shared" si="36"/>
        <v>26764</v>
      </c>
      <c r="P153" s="37">
        <v>0</v>
      </c>
      <c r="Q153" s="224">
        <v>906</v>
      </c>
      <c r="R153" s="276">
        <f t="shared" si="43"/>
        <v>906</v>
      </c>
      <c r="S153" s="38">
        <v>0</v>
      </c>
      <c r="T153" s="24">
        <v>2539</v>
      </c>
      <c r="U153" s="9">
        <v>0</v>
      </c>
      <c r="V153" s="24">
        <v>0</v>
      </c>
      <c r="W153" s="24">
        <v>0</v>
      </c>
      <c r="X153" s="144">
        <f t="shared" si="42"/>
        <v>2539</v>
      </c>
      <c r="Y153" s="29">
        <v>14229</v>
      </c>
      <c r="Z153" s="29">
        <v>0</v>
      </c>
      <c r="AA153" s="29">
        <v>0</v>
      </c>
      <c r="AB153" s="29">
        <v>0</v>
      </c>
      <c r="AC153" s="29">
        <v>0</v>
      </c>
      <c r="AD153" s="29">
        <v>7283</v>
      </c>
      <c r="AE153" s="29">
        <v>0</v>
      </c>
      <c r="AF153" s="29">
        <v>0</v>
      </c>
      <c r="AG153" s="29">
        <v>0</v>
      </c>
      <c r="AH153" s="29">
        <v>0</v>
      </c>
      <c r="AI153" s="439">
        <v>2294</v>
      </c>
      <c r="AJ153" s="440"/>
      <c r="AK153" s="339">
        <f t="shared" si="39"/>
        <v>23806</v>
      </c>
      <c r="AL153" s="53">
        <f t="shared" si="44"/>
        <v>70832</v>
      </c>
    </row>
    <row r="154" spans="1:38" ht="15.75" customHeight="1" x14ac:dyDescent="0.25">
      <c r="A154" s="436"/>
      <c r="B154" s="332" t="s">
        <v>20</v>
      </c>
      <c r="C154" s="11">
        <v>0</v>
      </c>
      <c r="D154" s="9">
        <v>0</v>
      </c>
      <c r="E154" s="9">
        <v>0</v>
      </c>
      <c r="F154" s="9">
        <v>0</v>
      </c>
      <c r="G154" s="276">
        <v>0</v>
      </c>
      <c r="H154" s="236">
        <v>11478</v>
      </c>
      <c r="I154" s="237">
        <v>5411</v>
      </c>
      <c r="J154" s="279">
        <f t="shared" si="35"/>
        <v>16889</v>
      </c>
      <c r="K154" s="37">
        <v>5501</v>
      </c>
      <c r="L154" s="29">
        <v>3127</v>
      </c>
      <c r="M154" s="29">
        <v>6029</v>
      </c>
      <c r="N154" s="29">
        <v>10792</v>
      </c>
      <c r="O154" s="276">
        <f t="shared" si="36"/>
        <v>25449</v>
      </c>
      <c r="P154" s="37">
        <v>0</v>
      </c>
      <c r="Q154" s="224">
        <v>499</v>
      </c>
      <c r="R154" s="276">
        <f t="shared" si="43"/>
        <v>499</v>
      </c>
      <c r="S154" s="38">
        <v>0</v>
      </c>
      <c r="T154" s="24">
        <v>2090</v>
      </c>
      <c r="U154" s="9">
        <v>0</v>
      </c>
      <c r="V154" s="24">
        <v>0</v>
      </c>
      <c r="W154" s="24">
        <v>0</v>
      </c>
      <c r="X154" s="144">
        <f t="shared" si="42"/>
        <v>2090</v>
      </c>
      <c r="Y154" s="29">
        <v>14071</v>
      </c>
      <c r="Z154" s="29">
        <v>0</v>
      </c>
      <c r="AA154" s="29">
        <v>0</v>
      </c>
      <c r="AB154" s="29">
        <v>0</v>
      </c>
      <c r="AC154" s="29">
        <v>0</v>
      </c>
      <c r="AD154" s="29">
        <v>6820</v>
      </c>
      <c r="AE154" s="29">
        <v>0</v>
      </c>
      <c r="AF154" s="29">
        <v>0</v>
      </c>
      <c r="AG154" s="29">
        <v>0</v>
      </c>
      <c r="AH154" s="29">
        <v>0</v>
      </c>
      <c r="AI154" s="439">
        <v>2236</v>
      </c>
      <c r="AJ154" s="440"/>
      <c r="AK154" s="339">
        <f t="shared" si="39"/>
        <v>23127</v>
      </c>
      <c r="AL154" s="53">
        <f t="shared" si="44"/>
        <v>68054</v>
      </c>
    </row>
    <row r="155" spans="1:38" ht="15.75" customHeight="1" x14ac:dyDescent="0.25">
      <c r="A155" s="436"/>
      <c r="B155" s="332" t="s">
        <v>21</v>
      </c>
      <c r="C155" s="11">
        <v>0</v>
      </c>
      <c r="D155" s="9">
        <v>0</v>
      </c>
      <c r="E155" s="9">
        <v>0</v>
      </c>
      <c r="F155" s="9">
        <v>0</v>
      </c>
      <c r="G155" s="276">
        <v>0</v>
      </c>
      <c r="H155" s="236">
        <v>11999</v>
      </c>
      <c r="I155" s="237">
        <v>5629</v>
      </c>
      <c r="J155" s="279">
        <f t="shared" si="35"/>
        <v>17628</v>
      </c>
      <c r="K155" s="37">
        <v>7420</v>
      </c>
      <c r="L155" s="29">
        <v>3667</v>
      </c>
      <c r="M155" s="29">
        <v>6808</v>
      </c>
      <c r="N155" s="29">
        <v>11998</v>
      </c>
      <c r="O155" s="276">
        <f t="shared" si="36"/>
        <v>29893</v>
      </c>
      <c r="P155" s="37">
        <v>0</v>
      </c>
      <c r="Q155" s="224">
        <v>702</v>
      </c>
      <c r="R155" s="276">
        <f t="shared" si="43"/>
        <v>702</v>
      </c>
      <c r="S155" s="38">
        <v>0</v>
      </c>
      <c r="T155" s="24">
        <v>2841</v>
      </c>
      <c r="U155" s="9">
        <v>0</v>
      </c>
      <c r="V155" s="24">
        <v>0</v>
      </c>
      <c r="W155" s="24">
        <v>0</v>
      </c>
      <c r="X155" s="144">
        <f t="shared" si="42"/>
        <v>2841</v>
      </c>
      <c r="Y155" s="29">
        <v>16625</v>
      </c>
      <c r="Z155" s="29">
        <v>0</v>
      </c>
      <c r="AA155" s="29">
        <v>0</v>
      </c>
      <c r="AB155" s="29">
        <v>0</v>
      </c>
      <c r="AC155" s="29">
        <v>0</v>
      </c>
      <c r="AD155" s="29">
        <v>8007</v>
      </c>
      <c r="AE155" s="29">
        <v>0</v>
      </c>
      <c r="AF155" s="29">
        <v>0</v>
      </c>
      <c r="AG155" s="29">
        <v>0</v>
      </c>
      <c r="AH155" s="29">
        <v>0</v>
      </c>
      <c r="AI155" s="439">
        <v>2853</v>
      </c>
      <c r="AJ155" s="440"/>
      <c r="AK155" s="339">
        <f t="shared" si="39"/>
        <v>27485</v>
      </c>
      <c r="AL155" s="53">
        <f t="shared" si="44"/>
        <v>78549</v>
      </c>
    </row>
    <row r="156" spans="1:38" ht="15.75" customHeight="1" x14ac:dyDescent="0.25">
      <c r="A156" s="436"/>
      <c r="B156" s="332" t="s">
        <v>22</v>
      </c>
      <c r="C156" s="11">
        <v>0</v>
      </c>
      <c r="D156" s="9">
        <v>0</v>
      </c>
      <c r="E156" s="9">
        <v>0</v>
      </c>
      <c r="F156" s="9">
        <v>0</v>
      </c>
      <c r="G156" s="276">
        <v>0</v>
      </c>
      <c r="H156" s="236">
        <v>10835</v>
      </c>
      <c r="I156" s="237">
        <v>5577</v>
      </c>
      <c r="J156" s="279">
        <f t="shared" si="35"/>
        <v>16412</v>
      </c>
      <c r="K156" s="37">
        <v>7224</v>
      </c>
      <c r="L156" s="29">
        <v>3408</v>
      </c>
      <c r="M156" s="29">
        <v>5229</v>
      </c>
      <c r="N156" s="29">
        <v>11573</v>
      </c>
      <c r="O156" s="276">
        <f t="shared" si="36"/>
        <v>27434</v>
      </c>
      <c r="P156" s="37">
        <v>0</v>
      </c>
      <c r="Q156" s="224">
        <v>622</v>
      </c>
      <c r="R156" s="276">
        <f t="shared" si="43"/>
        <v>622</v>
      </c>
      <c r="S156" s="38">
        <v>0</v>
      </c>
      <c r="T156" s="24">
        <v>2615</v>
      </c>
      <c r="U156" s="9">
        <v>0</v>
      </c>
      <c r="V156" s="24">
        <v>0</v>
      </c>
      <c r="W156" s="24">
        <v>0</v>
      </c>
      <c r="X156" s="144">
        <f t="shared" si="42"/>
        <v>2615</v>
      </c>
      <c r="Y156" s="29">
        <v>18598</v>
      </c>
      <c r="Z156" s="29">
        <v>0</v>
      </c>
      <c r="AA156" s="29">
        <v>0</v>
      </c>
      <c r="AB156" s="29">
        <v>0</v>
      </c>
      <c r="AC156" s="29">
        <v>0</v>
      </c>
      <c r="AD156" s="29">
        <v>7947</v>
      </c>
      <c r="AE156" s="29">
        <v>0</v>
      </c>
      <c r="AF156" s="29">
        <v>0</v>
      </c>
      <c r="AG156" s="29">
        <v>0</v>
      </c>
      <c r="AH156" s="29">
        <v>0</v>
      </c>
      <c r="AI156" s="439">
        <v>4180</v>
      </c>
      <c r="AJ156" s="440"/>
      <c r="AK156" s="339">
        <f t="shared" si="39"/>
        <v>30725</v>
      </c>
      <c r="AL156" s="53">
        <f t="shared" si="44"/>
        <v>77808</v>
      </c>
    </row>
    <row r="157" spans="1:38" ht="15.75" customHeight="1" thickBot="1" x14ac:dyDescent="0.3">
      <c r="A157" s="436"/>
      <c r="B157" s="346" t="s">
        <v>23</v>
      </c>
      <c r="C157" s="12">
        <v>0</v>
      </c>
      <c r="D157" s="10">
        <v>0</v>
      </c>
      <c r="E157" s="10">
        <v>0</v>
      </c>
      <c r="F157" s="10">
        <v>0</v>
      </c>
      <c r="G157" s="277">
        <v>0</v>
      </c>
      <c r="H157" s="239">
        <v>11296</v>
      </c>
      <c r="I157" s="240">
        <v>6662</v>
      </c>
      <c r="J157" s="322">
        <f t="shared" si="35"/>
        <v>17958</v>
      </c>
      <c r="K157" s="39">
        <v>9022</v>
      </c>
      <c r="L157" s="31">
        <v>4621</v>
      </c>
      <c r="M157" s="31">
        <v>6785</v>
      </c>
      <c r="N157" s="31">
        <v>14169</v>
      </c>
      <c r="O157" s="145">
        <f t="shared" si="36"/>
        <v>34597</v>
      </c>
      <c r="P157" s="39">
        <v>0</v>
      </c>
      <c r="Q157" s="306">
        <v>919</v>
      </c>
      <c r="R157" s="145">
        <f t="shared" si="43"/>
        <v>919</v>
      </c>
      <c r="S157" s="52">
        <v>0</v>
      </c>
      <c r="T157" s="42">
        <v>2715</v>
      </c>
      <c r="U157" s="10">
        <v>0</v>
      </c>
      <c r="V157" s="42">
        <v>0</v>
      </c>
      <c r="W157" s="42">
        <v>0</v>
      </c>
      <c r="X157" s="145">
        <f t="shared" si="42"/>
        <v>2715</v>
      </c>
      <c r="Y157" s="31">
        <v>34370</v>
      </c>
      <c r="Z157" s="31">
        <v>0</v>
      </c>
      <c r="AA157" s="31">
        <v>0</v>
      </c>
      <c r="AB157" s="31">
        <v>0</v>
      </c>
      <c r="AC157" s="31">
        <v>0</v>
      </c>
      <c r="AD157" s="31">
        <v>9236</v>
      </c>
      <c r="AE157" s="31">
        <v>0</v>
      </c>
      <c r="AF157" s="31">
        <v>0</v>
      </c>
      <c r="AG157" s="31">
        <v>0</v>
      </c>
      <c r="AH157" s="31">
        <v>0</v>
      </c>
      <c r="AI157" s="437">
        <v>3852</v>
      </c>
      <c r="AJ157" s="438"/>
      <c r="AK157" s="329">
        <f t="shared" si="39"/>
        <v>47458</v>
      </c>
      <c r="AL157" s="54">
        <f t="shared" si="44"/>
        <v>103647</v>
      </c>
    </row>
    <row r="158" spans="1:38" ht="15.75" customHeight="1" x14ac:dyDescent="0.25">
      <c r="A158" s="435">
        <v>2019</v>
      </c>
      <c r="B158" s="331" t="s">
        <v>12</v>
      </c>
      <c r="C158" s="13">
        <v>0</v>
      </c>
      <c r="D158" s="14">
        <v>0</v>
      </c>
      <c r="E158" s="14">
        <v>0</v>
      </c>
      <c r="F158" s="14">
        <v>0</v>
      </c>
      <c r="G158" s="143">
        <v>0</v>
      </c>
      <c r="H158" s="386">
        <v>10322</v>
      </c>
      <c r="I158" s="387">
        <v>8086</v>
      </c>
      <c r="J158" s="279">
        <f t="shared" si="35"/>
        <v>18408</v>
      </c>
      <c r="K158" s="388">
        <v>11841</v>
      </c>
      <c r="L158" s="389">
        <v>7066</v>
      </c>
      <c r="M158" s="389">
        <v>9299</v>
      </c>
      <c r="N158" s="389">
        <v>19022</v>
      </c>
      <c r="O158" s="276">
        <f t="shared" si="36"/>
        <v>47228</v>
      </c>
      <c r="P158" s="388">
        <v>0</v>
      </c>
      <c r="Q158" s="224">
        <v>1432</v>
      </c>
      <c r="R158" s="276">
        <f t="shared" si="43"/>
        <v>1432</v>
      </c>
      <c r="S158" s="40">
        <v>0</v>
      </c>
      <c r="T158" s="26">
        <v>3109</v>
      </c>
      <c r="U158" s="14">
        <v>0</v>
      </c>
      <c r="V158" s="26">
        <v>0</v>
      </c>
      <c r="W158" s="26">
        <v>0</v>
      </c>
      <c r="X158" s="276">
        <f t="shared" si="42"/>
        <v>3109</v>
      </c>
      <c r="Y158" s="389">
        <v>67967</v>
      </c>
      <c r="Z158" s="389">
        <v>0</v>
      </c>
      <c r="AA158" s="389">
        <v>0</v>
      </c>
      <c r="AB158" s="389">
        <v>0</v>
      </c>
      <c r="AC158" s="389">
        <v>0</v>
      </c>
      <c r="AD158" s="389">
        <v>14340</v>
      </c>
      <c r="AE158" s="389">
        <v>0</v>
      </c>
      <c r="AF158" s="389">
        <v>0</v>
      </c>
      <c r="AG158" s="389">
        <v>0</v>
      </c>
      <c r="AH158" s="389">
        <v>0</v>
      </c>
      <c r="AI158" s="447">
        <v>4680</v>
      </c>
      <c r="AJ158" s="448"/>
      <c r="AK158" s="283">
        <f t="shared" si="39"/>
        <v>86987</v>
      </c>
      <c r="AL158" s="55">
        <f t="shared" si="44"/>
        <v>157164</v>
      </c>
    </row>
    <row r="159" spans="1:38" ht="15.75" customHeight="1" x14ac:dyDescent="0.25">
      <c r="A159" s="436"/>
      <c r="B159" s="332" t="s">
        <v>13</v>
      </c>
      <c r="C159" s="11">
        <v>0</v>
      </c>
      <c r="D159" s="9">
        <v>0</v>
      </c>
      <c r="E159" s="9">
        <v>0</v>
      </c>
      <c r="F159" s="9">
        <v>0</v>
      </c>
      <c r="G159" s="276">
        <v>0</v>
      </c>
      <c r="H159" s="236">
        <v>12241</v>
      </c>
      <c r="I159" s="237">
        <v>6004</v>
      </c>
      <c r="J159" s="279">
        <f t="shared" si="35"/>
        <v>18245</v>
      </c>
      <c r="K159" s="37">
        <v>12312</v>
      </c>
      <c r="L159" s="29">
        <v>7013</v>
      </c>
      <c r="M159" s="29">
        <v>9285</v>
      </c>
      <c r="N159" s="29">
        <v>17925</v>
      </c>
      <c r="O159" s="276">
        <f t="shared" si="36"/>
        <v>46535</v>
      </c>
      <c r="P159" s="37">
        <v>0</v>
      </c>
      <c r="Q159" s="224">
        <v>1605</v>
      </c>
      <c r="R159" s="276">
        <f t="shared" si="43"/>
        <v>1605</v>
      </c>
      <c r="S159" s="38">
        <v>0</v>
      </c>
      <c r="T159" s="24">
        <v>3338</v>
      </c>
      <c r="U159" s="9">
        <v>0</v>
      </c>
      <c r="V159" s="24">
        <v>0</v>
      </c>
      <c r="W159" s="24">
        <v>0</v>
      </c>
      <c r="X159" s="144">
        <v>3338</v>
      </c>
      <c r="Y159" s="29">
        <v>62481</v>
      </c>
      <c r="Z159" s="29">
        <v>0</v>
      </c>
      <c r="AA159" s="29">
        <v>0</v>
      </c>
      <c r="AB159" s="29">
        <v>0</v>
      </c>
      <c r="AC159" s="29">
        <v>0</v>
      </c>
      <c r="AD159" s="29">
        <v>12456</v>
      </c>
      <c r="AE159" s="29">
        <v>0</v>
      </c>
      <c r="AF159" s="29">
        <v>0</v>
      </c>
      <c r="AG159" s="29">
        <v>0</v>
      </c>
      <c r="AH159" s="29">
        <v>0</v>
      </c>
      <c r="AI159" s="439">
        <v>4489</v>
      </c>
      <c r="AJ159" s="440"/>
      <c r="AK159" s="339">
        <f t="shared" si="39"/>
        <v>79426</v>
      </c>
      <c r="AL159" s="53">
        <f t="shared" si="44"/>
        <v>149149</v>
      </c>
    </row>
    <row r="160" spans="1:38" ht="15.75" customHeight="1" x14ac:dyDescent="0.25">
      <c r="A160" s="436"/>
      <c r="B160" s="332" t="s">
        <v>14</v>
      </c>
      <c r="C160" s="11">
        <v>0</v>
      </c>
      <c r="D160" s="9">
        <v>0</v>
      </c>
      <c r="E160" s="9">
        <v>0</v>
      </c>
      <c r="F160" s="9">
        <v>0</v>
      </c>
      <c r="G160" s="276">
        <v>0</v>
      </c>
      <c r="H160" s="236">
        <v>14754</v>
      </c>
      <c r="I160" s="237">
        <v>6460</v>
      </c>
      <c r="J160" s="279">
        <f t="shared" si="35"/>
        <v>21214</v>
      </c>
      <c r="K160" s="37">
        <v>9131</v>
      </c>
      <c r="L160" s="29">
        <v>6100</v>
      </c>
      <c r="M160" s="29">
        <v>7268</v>
      </c>
      <c r="N160" s="29">
        <v>18135</v>
      </c>
      <c r="O160" s="276">
        <f t="shared" si="36"/>
        <v>40634</v>
      </c>
      <c r="P160" s="37">
        <v>0</v>
      </c>
      <c r="Q160" s="224">
        <v>1054</v>
      </c>
      <c r="R160" s="276">
        <f t="shared" si="43"/>
        <v>1054</v>
      </c>
      <c r="S160" s="38">
        <v>0</v>
      </c>
      <c r="T160" s="24">
        <v>3246</v>
      </c>
      <c r="U160" s="9">
        <v>0</v>
      </c>
      <c r="V160" s="24">
        <v>0</v>
      </c>
      <c r="W160" s="24">
        <v>0</v>
      </c>
      <c r="X160" s="144">
        <f t="shared" si="42"/>
        <v>3246</v>
      </c>
      <c r="Y160" s="29">
        <v>37666</v>
      </c>
      <c r="Z160" s="29">
        <v>0</v>
      </c>
      <c r="AA160" s="29">
        <v>0</v>
      </c>
      <c r="AB160" s="29">
        <v>0</v>
      </c>
      <c r="AC160" s="29">
        <v>0</v>
      </c>
      <c r="AD160" s="29">
        <v>10348</v>
      </c>
      <c r="AE160" s="29">
        <v>0</v>
      </c>
      <c r="AF160" s="29">
        <v>0</v>
      </c>
      <c r="AG160" s="29">
        <v>0</v>
      </c>
      <c r="AH160" s="29">
        <v>0</v>
      </c>
      <c r="AI160" s="439">
        <v>3451</v>
      </c>
      <c r="AJ160" s="440"/>
      <c r="AK160" s="339">
        <f t="shared" si="39"/>
        <v>51465</v>
      </c>
      <c r="AL160" s="53">
        <f t="shared" si="44"/>
        <v>117613</v>
      </c>
    </row>
    <row r="161" spans="1:38" ht="15.75" customHeight="1" x14ac:dyDescent="0.25">
      <c r="A161" s="436"/>
      <c r="B161" s="332" t="s">
        <v>15</v>
      </c>
      <c r="C161" s="11">
        <v>0</v>
      </c>
      <c r="D161" s="9">
        <v>0</v>
      </c>
      <c r="E161" s="9">
        <v>0</v>
      </c>
      <c r="F161" s="9">
        <v>0</v>
      </c>
      <c r="G161" s="276">
        <v>0</v>
      </c>
      <c r="H161" s="236">
        <v>12569</v>
      </c>
      <c r="I161" s="237">
        <v>5733</v>
      </c>
      <c r="J161" s="279">
        <f t="shared" si="35"/>
        <v>18302</v>
      </c>
      <c r="K161" s="37">
        <v>9137</v>
      </c>
      <c r="L161" s="29">
        <v>5206</v>
      </c>
      <c r="M161" s="29">
        <v>8328</v>
      </c>
      <c r="N161" s="29">
        <v>16299</v>
      </c>
      <c r="O161" s="276">
        <f t="shared" si="36"/>
        <v>38970</v>
      </c>
      <c r="P161" s="37">
        <v>0</v>
      </c>
      <c r="Q161" s="224">
        <v>719</v>
      </c>
      <c r="R161" s="276">
        <f t="shared" si="43"/>
        <v>719</v>
      </c>
      <c r="S161" s="38">
        <v>0</v>
      </c>
      <c r="T161" s="24">
        <v>3593</v>
      </c>
      <c r="U161" s="9">
        <v>0</v>
      </c>
      <c r="V161" s="24">
        <v>0</v>
      </c>
      <c r="W161" s="24">
        <v>0</v>
      </c>
      <c r="X161" s="144">
        <f t="shared" si="42"/>
        <v>3593</v>
      </c>
      <c r="Y161" s="29">
        <v>22515</v>
      </c>
      <c r="Z161" s="29">
        <v>0</v>
      </c>
      <c r="AA161" s="29">
        <v>0</v>
      </c>
      <c r="AB161" s="29">
        <v>0</v>
      </c>
      <c r="AC161" s="29">
        <v>0</v>
      </c>
      <c r="AD161" s="29">
        <v>8908</v>
      </c>
      <c r="AE161" s="29">
        <v>0</v>
      </c>
      <c r="AF161" s="29">
        <v>0</v>
      </c>
      <c r="AG161" s="29">
        <v>0</v>
      </c>
      <c r="AH161" s="29">
        <v>0</v>
      </c>
      <c r="AI161" s="439">
        <v>2318</v>
      </c>
      <c r="AJ161" s="440"/>
      <c r="AK161" s="339">
        <f t="shared" si="39"/>
        <v>33741</v>
      </c>
      <c r="AL161" s="53">
        <f t="shared" si="44"/>
        <v>95325</v>
      </c>
    </row>
    <row r="162" spans="1:38" ht="15.75" customHeight="1" x14ac:dyDescent="0.25">
      <c r="A162" s="436"/>
      <c r="B162" s="332" t="s">
        <v>16</v>
      </c>
      <c r="C162" s="11">
        <v>0</v>
      </c>
      <c r="D162" s="9">
        <v>0</v>
      </c>
      <c r="E162" s="9">
        <v>0</v>
      </c>
      <c r="F162" s="9">
        <v>0</v>
      </c>
      <c r="G162" s="276">
        <v>0</v>
      </c>
      <c r="H162" s="236">
        <v>10267</v>
      </c>
      <c r="I162" s="237">
        <v>7586</v>
      </c>
      <c r="J162" s="279">
        <f t="shared" si="35"/>
        <v>17853</v>
      </c>
      <c r="K162" s="37">
        <v>8344</v>
      </c>
      <c r="L162" s="29">
        <v>4118</v>
      </c>
      <c r="M162" s="29">
        <v>5676</v>
      </c>
      <c r="N162" s="29">
        <v>15901</v>
      </c>
      <c r="O162" s="276">
        <f t="shared" si="36"/>
        <v>34039</v>
      </c>
      <c r="P162" s="37">
        <v>0</v>
      </c>
      <c r="Q162" s="224">
        <v>778</v>
      </c>
      <c r="R162" s="276">
        <f t="shared" si="43"/>
        <v>778</v>
      </c>
      <c r="S162" s="38">
        <v>0</v>
      </c>
      <c r="T162" s="24">
        <v>3476</v>
      </c>
      <c r="U162" s="9">
        <v>0</v>
      </c>
      <c r="V162" s="24">
        <v>0</v>
      </c>
      <c r="W162" s="24">
        <v>0</v>
      </c>
      <c r="X162" s="144">
        <v>3476</v>
      </c>
      <c r="Y162" s="29">
        <v>15838</v>
      </c>
      <c r="Z162" s="29">
        <v>0</v>
      </c>
      <c r="AA162" s="29">
        <v>0</v>
      </c>
      <c r="AB162" s="29">
        <v>0</v>
      </c>
      <c r="AC162" s="29">
        <v>0</v>
      </c>
      <c r="AD162" s="29">
        <v>6707</v>
      </c>
      <c r="AE162" s="29">
        <v>0</v>
      </c>
      <c r="AF162" s="29">
        <v>0</v>
      </c>
      <c r="AG162" s="29">
        <v>0</v>
      </c>
      <c r="AH162" s="29">
        <v>0</v>
      </c>
      <c r="AI162" s="439">
        <v>2186</v>
      </c>
      <c r="AJ162" s="440"/>
      <c r="AK162" s="339">
        <f t="shared" si="39"/>
        <v>24731</v>
      </c>
      <c r="AL162" s="53">
        <f t="shared" si="44"/>
        <v>80877</v>
      </c>
    </row>
    <row r="163" spans="1:38" ht="15.75" customHeight="1" x14ac:dyDescent="0.25">
      <c r="A163" s="436"/>
      <c r="B163" s="332" t="s">
        <v>17</v>
      </c>
      <c r="C163" s="11">
        <v>0</v>
      </c>
      <c r="D163" s="9">
        <v>0</v>
      </c>
      <c r="E163" s="9">
        <v>0</v>
      </c>
      <c r="F163" s="9">
        <v>0</v>
      </c>
      <c r="G163" s="276">
        <v>0</v>
      </c>
      <c r="H163" s="236">
        <v>12641</v>
      </c>
      <c r="I163" s="237">
        <v>5751</v>
      </c>
      <c r="J163" s="279">
        <f t="shared" si="35"/>
        <v>18392</v>
      </c>
      <c r="K163" s="37">
        <v>8795</v>
      </c>
      <c r="L163" s="29">
        <v>4569</v>
      </c>
      <c r="M163" s="29">
        <v>6856</v>
      </c>
      <c r="N163" s="29">
        <v>15454</v>
      </c>
      <c r="O163" s="276">
        <f t="shared" si="36"/>
        <v>35674</v>
      </c>
      <c r="P163" s="37">
        <v>0</v>
      </c>
      <c r="Q163" s="224">
        <v>750</v>
      </c>
      <c r="R163" s="276">
        <f t="shared" si="43"/>
        <v>750</v>
      </c>
      <c r="S163" s="38">
        <v>0</v>
      </c>
      <c r="T163" s="24">
        <v>2930</v>
      </c>
      <c r="U163" s="9">
        <v>0</v>
      </c>
      <c r="V163" s="24">
        <v>0</v>
      </c>
      <c r="W163" s="24">
        <v>0</v>
      </c>
      <c r="X163" s="144">
        <v>2930</v>
      </c>
      <c r="Y163" s="29">
        <v>17426</v>
      </c>
      <c r="Z163" s="29">
        <v>0</v>
      </c>
      <c r="AA163" s="29">
        <v>0</v>
      </c>
      <c r="AB163" s="29">
        <v>0</v>
      </c>
      <c r="AC163" s="29">
        <v>0</v>
      </c>
      <c r="AD163" s="29">
        <v>8550</v>
      </c>
      <c r="AE163" s="29">
        <v>0</v>
      </c>
      <c r="AF163" s="29">
        <v>0</v>
      </c>
      <c r="AG163" s="29">
        <v>0</v>
      </c>
      <c r="AH163" s="29">
        <v>0</v>
      </c>
      <c r="AI163" s="439">
        <v>2301</v>
      </c>
      <c r="AJ163" s="440"/>
      <c r="AK163" s="339">
        <f t="shared" si="39"/>
        <v>28277</v>
      </c>
      <c r="AL163" s="53">
        <f t="shared" si="44"/>
        <v>86023</v>
      </c>
    </row>
    <row r="164" spans="1:38" ht="15.75" customHeight="1" x14ac:dyDescent="0.25">
      <c r="A164" s="436"/>
      <c r="B164" s="332" t="s">
        <v>18</v>
      </c>
      <c r="C164" s="11">
        <v>0</v>
      </c>
      <c r="D164" s="9">
        <v>0</v>
      </c>
      <c r="E164" s="9">
        <v>0</v>
      </c>
      <c r="F164" s="9">
        <v>0</v>
      </c>
      <c r="G164" s="276">
        <v>0</v>
      </c>
      <c r="H164" s="236">
        <v>12885</v>
      </c>
      <c r="I164" s="237">
        <v>5773</v>
      </c>
      <c r="J164" s="279">
        <f t="shared" si="35"/>
        <v>18658</v>
      </c>
      <c r="K164" s="37">
        <v>12112</v>
      </c>
      <c r="L164" s="29">
        <v>7953</v>
      </c>
      <c r="M164" s="29">
        <v>11626</v>
      </c>
      <c r="N164" s="29">
        <v>21588</v>
      </c>
      <c r="O164" s="276">
        <f t="shared" si="36"/>
        <v>53279</v>
      </c>
      <c r="P164" s="37">
        <v>0</v>
      </c>
      <c r="Q164" s="224">
        <v>1261</v>
      </c>
      <c r="R164" s="276">
        <f t="shared" si="43"/>
        <v>1261</v>
      </c>
      <c r="S164" s="38">
        <v>0</v>
      </c>
      <c r="T164" s="24">
        <v>5494</v>
      </c>
      <c r="U164" s="9">
        <v>0</v>
      </c>
      <c r="V164" s="24">
        <v>0</v>
      </c>
      <c r="W164" s="24">
        <v>0</v>
      </c>
      <c r="X164" s="144">
        <v>5494</v>
      </c>
      <c r="Y164" s="29">
        <v>30165</v>
      </c>
      <c r="Z164" s="29">
        <v>0</v>
      </c>
      <c r="AA164" s="29">
        <v>0</v>
      </c>
      <c r="AB164" s="29">
        <v>0</v>
      </c>
      <c r="AC164" s="29">
        <v>0</v>
      </c>
      <c r="AD164" s="29">
        <v>13399</v>
      </c>
      <c r="AE164" s="29">
        <v>0</v>
      </c>
      <c r="AF164" s="29">
        <v>0</v>
      </c>
      <c r="AG164" s="29">
        <v>0</v>
      </c>
      <c r="AH164" s="29">
        <v>0</v>
      </c>
      <c r="AI164" s="439" t="s">
        <v>126</v>
      </c>
      <c r="AJ164" s="440"/>
      <c r="AK164" s="339">
        <f t="shared" si="39"/>
        <v>43564</v>
      </c>
      <c r="AL164" s="53">
        <f t="shared" si="44"/>
        <v>122256</v>
      </c>
    </row>
    <row r="165" spans="1:38" ht="15.75" customHeight="1" thickBot="1" x14ac:dyDescent="0.3">
      <c r="A165" s="472"/>
      <c r="B165" s="333" t="s">
        <v>19</v>
      </c>
      <c r="C165" s="12">
        <v>0</v>
      </c>
      <c r="D165" s="10">
        <v>0</v>
      </c>
      <c r="E165" s="10">
        <v>0</v>
      </c>
      <c r="F165" s="10">
        <v>0</v>
      </c>
      <c r="G165" s="145">
        <v>0</v>
      </c>
      <c r="H165" s="239">
        <v>12208</v>
      </c>
      <c r="I165" s="240">
        <v>5111</v>
      </c>
      <c r="J165" s="322">
        <f t="shared" si="35"/>
        <v>17319</v>
      </c>
      <c r="K165" s="39">
        <v>8847</v>
      </c>
      <c r="L165" s="31">
        <v>6729</v>
      </c>
      <c r="M165" s="31">
        <v>8717</v>
      </c>
      <c r="N165" s="31">
        <v>18622</v>
      </c>
      <c r="O165" s="145">
        <f t="shared" si="36"/>
        <v>42915</v>
      </c>
      <c r="P165" s="39">
        <v>0</v>
      </c>
      <c r="Q165" s="306">
        <v>1416</v>
      </c>
      <c r="R165" s="145">
        <f t="shared" si="43"/>
        <v>1416</v>
      </c>
      <c r="S165" s="52">
        <v>0</v>
      </c>
      <c r="T165" s="42">
        <v>5535</v>
      </c>
      <c r="U165" s="10">
        <v>0</v>
      </c>
      <c r="V165" s="42">
        <v>0</v>
      </c>
      <c r="W165" s="42">
        <v>0</v>
      </c>
      <c r="X165" s="145">
        <v>5535</v>
      </c>
      <c r="Y165" s="31">
        <v>25170</v>
      </c>
      <c r="Z165" s="31">
        <v>0</v>
      </c>
      <c r="AA165" s="31">
        <v>0</v>
      </c>
      <c r="AB165" s="31">
        <v>0</v>
      </c>
      <c r="AC165" s="31">
        <v>0</v>
      </c>
      <c r="AD165" s="31">
        <v>12076</v>
      </c>
      <c r="AE165" s="31">
        <v>0</v>
      </c>
      <c r="AF165" s="31">
        <v>0</v>
      </c>
      <c r="AG165" s="31">
        <v>0</v>
      </c>
      <c r="AH165" s="31">
        <v>0</v>
      </c>
      <c r="AI165" s="437" t="s">
        <v>126</v>
      </c>
      <c r="AJ165" s="438"/>
      <c r="AK165" s="339">
        <f t="shared" si="39"/>
        <v>37246</v>
      </c>
      <c r="AL165" s="53">
        <f t="shared" si="44"/>
        <v>104431</v>
      </c>
    </row>
    <row r="166" spans="1:38" ht="15.75" customHeight="1" x14ac:dyDescent="0.25">
      <c r="A166" s="375"/>
      <c r="B166" s="367"/>
      <c r="C166" s="368"/>
      <c r="D166" s="368"/>
      <c r="E166" s="368"/>
      <c r="F166" s="368"/>
      <c r="G166" s="368"/>
      <c r="H166" s="369"/>
      <c r="I166" s="369"/>
      <c r="J166" s="368"/>
      <c r="K166" s="369"/>
      <c r="L166" s="369"/>
      <c r="M166" s="369"/>
      <c r="N166" s="369"/>
      <c r="O166" s="368"/>
      <c r="P166" s="369"/>
      <c r="Q166" s="370"/>
      <c r="R166" s="368"/>
      <c r="U166" s="368"/>
      <c r="X166" s="368"/>
      <c r="Y166" s="369"/>
      <c r="Z166" s="369"/>
      <c r="AA166" s="369"/>
      <c r="AB166" s="369"/>
      <c r="AC166" s="369"/>
      <c r="AD166" s="369"/>
      <c r="AE166" s="369"/>
      <c r="AF166" s="369"/>
      <c r="AG166" s="369"/>
      <c r="AH166" s="369"/>
      <c r="AJ166" s="383"/>
      <c r="AK166" s="385"/>
      <c r="AL166" s="384"/>
    </row>
    <row r="167" spans="1:38" ht="15.75" customHeight="1" x14ac:dyDescent="0.25">
      <c r="A167" s="376" t="s">
        <v>121</v>
      </c>
      <c r="B167" s="367"/>
      <c r="C167" s="368"/>
      <c r="D167" s="368"/>
      <c r="E167" s="368"/>
      <c r="F167" s="368"/>
      <c r="G167" s="368"/>
      <c r="H167" s="369"/>
      <c r="I167" s="369"/>
      <c r="J167" s="368"/>
      <c r="K167" s="369"/>
      <c r="L167" s="369"/>
      <c r="M167" s="369"/>
      <c r="N167" s="369"/>
      <c r="O167" s="368"/>
      <c r="P167" s="369"/>
      <c r="Q167" s="370"/>
      <c r="R167" s="368"/>
      <c r="U167" s="368"/>
      <c r="X167" s="368"/>
      <c r="Y167" s="369"/>
      <c r="Z167" s="369"/>
      <c r="AA167" s="369"/>
      <c r="AB167" s="369"/>
      <c r="AC167" s="369"/>
      <c r="AD167" s="369"/>
      <c r="AE167" s="369"/>
      <c r="AF167" s="369"/>
      <c r="AG167" s="369"/>
      <c r="AH167" s="369"/>
      <c r="AJ167" s="383"/>
      <c r="AK167" s="368"/>
      <c r="AL167" s="371"/>
    </row>
    <row r="168" spans="1:38" ht="15.75" customHeight="1" x14ac:dyDescent="0.25">
      <c r="A168" s="376" t="s">
        <v>123</v>
      </c>
      <c r="B168" s="367"/>
      <c r="C168" s="368"/>
      <c r="D168" s="368"/>
      <c r="E168" s="368"/>
      <c r="F168" s="368"/>
      <c r="G168" s="368"/>
      <c r="H168" s="369"/>
      <c r="I168" s="369"/>
      <c r="J168" s="368"/>
      <c r="K168" s="369"/>
      <c r="L168" s="369"/>
      <c r="M168" s="369"/>
      <c r="N168" s="369"/>
      <c r="O168" s="368"/>
      <c r="P168" s="369"/>
      <c r="Q168" s="370"/>
      <c r="R168" s="368"/>
      <c r="U168" s="368"/>
      <c r="X168" s="153"/>
      <c r="AB168" s="369"/>
      <c r="AC168" s="369"/>
      <c r="AD168" s="369"/>
      <c r="AE168" s="369"/>
      <c r="AF168" s="369"/>
      <c r="AG168" s="369"/>
      <c r="AH168" s="369"/>
      <c r="AJ168" s="383"/>
      <c r="AK168" s="368"/>
      <c r="AL168" s="371"/>
    </row>
    <row r="169" spans="1:38" ht="16.5" customHeight="1" x14ac:dyDescent="0.25">
      <c r="AI169" s="317"/>
    </row>
    <row r="170" spans="1:38" x14ac:dyDescent="0.25">
      <c r="A170" s="7"/>
    </row>
    <row r="171" spans="1:38" x14ac:dyDescent="0.25">
      <c r="AI171" s="443"/>
      <c r="AJ171" s="443"/>
    </row>
    <row r="174" spans="1:38" x14ac:dyDescent="0.25">
      <c r="AI174" s="443"/>
      <c r="AJ174" s="443"/>
    </row>
    <row r="176" spans="1:38" x14ac:dyDescent="0.25">
      <c r="AI176" s="443"/>
      <c r="AJ176" s="443"/>
    </row>
    <row r="178" spans="35:36" x14ac:dyDescent="0.25">
      <c r="AI178" s="443"/>
      <c r="AJ178" s="443"/>
    </row>
  </sheetData>
  <mergeCells count="148">
    <mergeCell ref="AI163:AJ163"/>
    <mergeCell ref="AI164:AJ164"/>
    <mergeCell ref="AI161:AJ161"/>
    <mergeCell ref="A110:A121"/>
    <mergeCell ref="AI115:AJ115"/>
    <mergeCell ref="AI116:AJ116"/>
    <mergeCell ref="AI117:AJ117"/>
    <mergeCell ref="AI118:AJ118"/>
    <mergeCell ref="AI119:AJ119"/>
    <mergeCell ref="AI120:AJ120"/>
    <mergeCell ref="AI110:AJ110"/>
    <mergeCell ref="AI111:AJ111"/>
    <mergeCell ref="AI112:AJ112"/>
    <mergeCell ref="AI113:AJ113"/>
    <mergeCell ref="AI114:AJ114"/>
    <mergeCell ref="AI121:AJ121"/>
    <mergeCell ref="AI122:AJ122"/>
    <mergeCell ref="AI123:AJ123"/>
    <mergeCell ref="A158:A165"/>
    <mergeCell ref="AI165:AJ165"/>
    <mergeCell ref="H56:I56"/>
    <mergeCell ref="H57:I57"/>
    <mergeCell ref="A38:A49"/>
    <mergeCell ref="A86:A97"/>
    <mergeCell ref="A98:A109"/>
    <mergeCell ref="H43:I43"/>
    <mergeCell ref="H38:I38"/>
    <mergeCell ref="H39:I39"/>
    <mergeCell ref="H40:I40"/>
    <mergeCell ref="H41:I41"/>
    <mergeCell ref="H42:I42"/>
    <mergeCell ref="H54:I54"/>
    <mergeCell ref="H55:I55"/>
    <mergeCell ref="H60:I60"/>
    <mergeCell ref="H58:I58"/>
    <mergeCell ref="H59:I59"/>
    <mergeCell ref="H61:I61"/>
    <mergeCell ref="H44:I44"/>
    <mergeCell ref="H45:I45"/>
    <mergeCell ref="H50:I50"/>
    <mergeCell ref="H51:I51"/>
    <mergeCell ref="H52:I52"/>
    <mergeCell ref="H53:I53"/>
    <mergeCell ref="H46:I46"/>
    <mergeCell ref="A11:A13"/>
    <mergeCell ref="B11:B13"/>
    <mergeCell ref="A50:A61"/>
    <mergeCell ref="A62:A73"/>
    <mergeCell ref="A74:A85"/>
    <mergeCell ref="AI107:AJ107"/>
    <mergeCell ref="AI108:AJ108"/>
    <mergeCell ref="AI109:AJ109"/>
    <mergeCell ref="S11:X11"/>
    <mergeCell ref="S12:X12"/>
    <mergeCell ref="Y11:AK11"/>
    <mergeCell ref="Y12:AK12"/>
    <mergeCell ref="AI98:AJ98"/>
    <mergeCell ref="AI99:AJ99"/>
    <mergeCell ref="AI100:AJ100"/>
    <mergeCell ref="AI101:AJ101"/>
    <mergeCell ref="AI102:AJ102"/>
    <mergeCell ref="AI103:AJ103"/>
    <mergeCell ref="AI104:AJ104"/>
    <mergeCell ref="AI105:AJ105"/>
    <mergeCell ref="AI106:AJ106"/>
    <mergeCell ref="C11:G11"/>
    <mergeCell ref="C12:G12"/>
    <mergeCell ref="H11:J11"/>
    <mergeCell ref="A14:A25"/>
    <mergeCell ref="A26:A37"/>
    <mergeCell ref="H19:I19"/>
    <mergeCell ref="H21:I21"/>
    <mergeCell ref="H22:I22"/>
    <mergeCell ref="H23:I23"/>
    <mergeCell ref="H24:I24"/>
    <mergeCell ref="H25:I25"/>
    <mergeCell ref="H30:I30"/>
    <mergeCell ref="H31:I31"/>
    <mergeCell ref="H32:I32"/>
    <mergeCell ref="H29:I29"/>
    <mergeCell ref="H35:I35"/>
    <mergeCell ref="H36:I36"/>
    <mergeCell ref="H34:I34"/>
    <mergeCell ref="AL11:AL13"/>
    <mergeCell ref="P11:R11"/>
    <mergeCell ref="P12:R12"/>
    <mergeCell ref="H14:I14"/>
    <mergeCell ref="H15:I15"/>
    <mergeCell ref="H12:J12"/>
    <mergeCell ref="K11:O11"/>
    <mergeCell ref="K12:O12"/>
    <mergeCell ref="H37:I37"/>
    <mergeCell ref="H26:I26"/>
    <mergeCell ref="H27:I27"/>
    <mergeCell ref="H28:I28"/>
    <mergeCell ref="H20:I20"/>
    <mergeCell ref="H33:I33"/>
    <mergeCell ref="H16:I16"/>
    <mergeCell ref="H17:I17"/>
    <mergeCell ref="H18:I18"/>
    <mergeCell ref="AI176:AJ176"/>
    <mergeCell ref="AI174:AJ174"/>
    <mergeCell ref="AI178:AJ178"/>
    <mergeCell ref="AI171:AJ171"/>
    <mergeCell ref="AI127:AJ127"/>
    <mergeCell ref="AI128:AJ128"/>
    <mergeCell ref="AI129:AJ129"/>
    <mergeCell ref="AI146:AJ146"/>
    <mergeCell ref="AI147:AJ147"/>
    <mergeCell ref="AI148:AJ148"/>
    <mergeCell ref="AI149:AJ149"/>
    <mergeCell ref="AI150:AJ150"/>
    <mergeCell ref="AI151:AJ151"/>
    <mergeCell ref="AI133:AJ133"/>
    <mergeCell ref="AI134:AJ134"/>
    <mergeCell ref="AI153:AJ153"/>
    <mergeCell ref="AI154:AJ154"/>
    <mergeCell ref="AI155:AJ155"/>
    <mergeCell ref="AI156:AJ156"/>
    <mergeCell ref="AI145:AJ145"/>
    <mergeCell ref="AI158:AJ158"/>
    <mergeCell ref="AI159:AJ159"/>
    <mergeCell ref="AI160:AJ160"/>
    <mergeCell ref="AI162:AJ162"/>
    <mergeCell ref="H47:I47"/>
    <mergeCell ref="H48:I48"/>
    <mergeCell ref="H49:I49"/>
    <mergeCell ref="A146:A157"/>
    <mergeCell ref="AI157:AJ157"/>
    <mergeCell ref="AI124:AJ124"/>
    <mergeCell ref="AI125:AJ125"/>
    <mergeCell ref="AI126:AJ126"/>
    <mergeCell ref="AI130:AJ130"/>
    <mergeCell ref="AI131:AJ131"/>
    <mergeCell ref="AI132:AJ132"/>
    <mergeCell ref="A122:A133"/>
    <mergeCell ref="AI152:AJ152"/>
    <mergeCell ref="A134:A145"/>
    <mergeCell ref="AI135:AJ135"/>
    <mergeCell ref="AI136:AJ136"/>
    <mergeCell ref="AI137:AJ137"/>
    <mergeCell ref="AI138:AJ138"/>
    <mergeCell ref="AI139:AJ139"/>
    <mergeCell ref="AI140:AJ140"/>
    <mergeCell ref="AI141:AJ141"/>
    <mergeCell ref="AI142:AJ142"/>
    <mergeCell ref="AI143:AJ143"/>
    <mergeCell ref="AI144:AJ144"/>
  </mergeCells>
  <pageMargins left="0.7" right="0.7" top="0.75" bottom="0.75" header="0.3" footer="0.3"/>
  <pageSetup orientation="portrait" r:id="rId1"/>
  <ignoredErrors>
    <ignoredError sqref="R110:R114"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AL171"/>
  <sheetViews>
    <sheetView zoomScale="85" zoomScaleNormal="85" workbookViewId="0"/>
  </sheetViews>
  <sheetFormatPr baseColWidth="10" defaultColWidth="9.140625" defaultRowHeight="15" x14ac:dyDescent="0.25"/>
  <cols>
    <col min="1" max="1" width="28.28515625" style="2" customWidth="1"/>
    <col min="2" max="2" width="27.85546875" style="2" customWidth="1"/>
    <col min="3" max="7" width="25.7109375" style="8" customWidth="1"/>
    <col min="8" max="10" width="25.7109375" style="2" customWidth="1"/>
    <col min="11" max="14" width="24" style="2" customWidth="1"/>
    <col min="15" max="15" width="20.140625" style="2" customWidth="1"/>
    <col min="16" max="17" width="36.140625" style="2" customWidth="1"/>
    <col min="18" max="18" width="20.140625" style="2" customWidth="1"/>
    <col min="19" max="19" width="20.42578125" style="2" bestFit="1" customWidth="1"/>
    <col min="20" max="20" width="26.5703125" style="2" customWidth="1"/>
    <col min="21" max="21" width="20.42578125" style="2" customWidth="1"/>
    <col min="22" max="22" width="29.140625" style="2" bestFit="1" customWidth="1"/>
    <col min="23" max="23" width="20.140625" style="2" customWidth="1"/>
    <col min="24" max="24" width="23.7109375" style="2" bestFit="1" customWidth="1"/>
    <col min="25" max="32" width="23.7109375" style="2" customWidth="1"/>
    <col min="33" max="33" width="44" style="2" bestFit="1" customWidth="1"/>
    <col min="34" max="34" width="31" style="2" customWidth="1"/>
    <col min="35" max="37" width="23.7109375" style="2" customWidth="1"/>
    <col min="38" max="38" width="20.140625" style="2" customWidth="1"/>
    <col min="39" max="39" width="36.85546875" style="2" customWidth="1"/>
    <col min="40" max="276" width="9.140625" style="2"/>
    <col min="277" max="277" width="11" style="2" customWidth="1"/>
    <col min="278" max="532" width="9.140625" style="2"/>
    <col min="533" max="533" width="11" style="2" customWidth="1"/>
    <col min="534" max="788" width="9.140625" style="2"/>
    <col min="789" max="789" width="11" style="2" customWidth="1"/>
    <col min="790" max="1044" width="9.140625" style="2"/>
    <col min="1045" max="1045" width="11" style="2" customWidth="1"/>
    <col min="1046" max="1300" width="9.140625" style="2"/>
    <col min="1301" max="1301" width="11" style="2" customWidth="1"/>
    <col min="1302" max="1556" width="9.140625" style="2"/>
    <col min="1557" max="1557" width="11" style="2" customWidth="1"/>
    <col min="1558" max="1812" width="9.140625" style="2"/>
    <col min="1813" max="1813" width="11" style="2" customWidth="1"/>
    <col min="1814" max="2068" width="9.140625" style="2"/>
    <col min="2069" max="2069" width="11" style="2" customWidth="1"/>
    <col min="2070" max="2324" width="9.140625" style="2"/>
    <col min="2325" max="2325" width="11" style="2" customWidth="1"/>
    <col min="2326" max="2580" width="9.140625" style="2"/>
    <col min="2581" max="2581" width="11" style="2" customWidth="1"/>
    <col min="2582" max="2836" width="9.140625" style="2"/>
    <col min="2837" max="2837" width="11" style="2" customWidth="1"/>
    <col min="2838" max="3092" width="9.140625" style="2"/>
    <col min="3093" max="3093" width="11" style="2" customWidth="1"/>
    <col min="3094" max="3348" width="9.140625" style="2"/>
    <col min="3349" max="3349" width="11" style="2" customWidth="1"/>
    <col min="3350" max="3604" width="9.140625" style="2"/>
    <col min="3605" max="3605" width="11" style="2" customWidth="1"/>
    <col min="3606" max="3860" width="9.140625" style="2"/>
    <col min="3861" max="3861" width="11" style="2" customWidth="1"/>
    <col min="3862" max="4116" width="9.140625" style="2"/>
    <col min="4117" max="4117" width="11" style="2" customWidth="1"/>
    <col min="4118" max="4372" width="9.140625" style="2"/>
    <col min="4373" max="4373" width="11" style="2" customWidth="1"/>
    <col min="4374" max="4628" width="9.140625" style="2"/>
    <col min="4629" max="4629" width="11" style="2" customWidth="1"/>
    <col min="4630" max="4884" width="9.140625" style="2"/>
    <col min="4885" max="4885" width="11" style="2" customWidth="1"/>
    <col min="4886" max="5140" width="9.140625" style="2"/>
    <col min="5141" max="5141" width="11" style="2" customWidth="1"/>
    <col min="5142" max="5396" width="9.140625" style="2"/>
    <col min="5397" max="5397" width="11" style="2" customWidth="1"/>
    <col min="5398" max="5652" width="9.140625" style="2"/>
    <col min="5653" max="5653" width="11" style="2" customWidth="1"/>
    <col min="5654" max="5908" width="9.140625" style="2"/>
    <col min="5909" max="5909" width="11" style="2" customWidth="1"/>
    <col min="5910" max="6164" width="9.140625" style="2"/>
    <col min="6165" max="6165" width="11" style="2" customWidth="1"/>
    <col min="6166" max="6420" width="9.140625" style="2"/>
    <col min="6421" max="6421" width="11" style="2" customWidth="1"/>
    <col min="6422" max="6676" width="9.140625" style="2"/>
    <col min="6677" max="6677" width="11" style="2" customWidth="1"/>
    <col min="6678" max="6932" width="9.140625" style="2"/>
    <col min="6933" max="6933" width="11" style="2" customWidth="1"/>
    <col min="6934" max="7188" width="9.140625" style="2"/>
    <col min="7189" max="7189" width="11" style="2" customWidth="1"/>
    <col min="7190" max="7444" width="9.140625" style="2"/>
    <col min="7445" max="7445" width="11" style="2" customWidth="1"/>
    <col min="7446" max="7700" width="9.140625" style="2"/>
    <col min="7701" max="7701" width="11" style="2" customWidth="1"/>
    <col min="7702" max="7956" width="9.140625" style="2"/>
    <col min="7957" max="7957" width="11" style="2" customWidth="1"/>
    <col min="7958" max="8212" width="9.140625" style="2"/>
    <col min="8213" max="8213" width="11" style="2" customWidth="1"/>
    <col min="8214" max="8468" width="9.140625" style="2"/>
    <col min="8469" max="8469" width="11" style="2" customWidth="1"/>
    <col min="8470" max="8724" width="9.140625" style="2"/>
    <col min="8725" max="8725" width="11" style="2" customWidth="1"/>
    <col min="8726" max="8980" width="9.140625" style="2"/>
    <col min="8981" max="8981" width="11" style="2" customWidth="1"/>
    <col min="8982" max="9236" width="9.140625" style="2"/>
    <col min="9237" max="9237" width="11" style="2" customWidth="1"/>
    <col min="9238" max="9492" width="9.140625" style="2"/>
    <col min="9493" max="9493" width="11" style="2" customWidth="1"/>
    <col min="9494" max="9748" width="9.140625" style="2"/>
    <col min="9749" max="9749" width="11" style="2" customWidth="1"/>
    <col min="9750" max="10004" width="9.140625" style="2"/>
    <col min="10005" max="10005" width="11" style="2" customWidth="1"/>
    <col min="10006" max="10260" width="9.140625" style="2"/>
    <col min="10261" max="10261" width="11" style="2" customWidth="1"/>
    <col min="10262" max="10516" width="9.140625" style="2"/>
    <col min="10517" max="10517" width="11" style="2" customWidth="1"/>
    <col min="10518" max="10772" width="9.140625" style="2"/>
    <col min="10773" max="10773" width="11" style="2" customWidth="1"/>
    <col min="10774" max="11028" width="9.140625" style="2"/>
    <col min="11029" max="11029" width="11" style="2" customWidth="1"/>
    <col min="11030" max="11284" width="9.140625" style="2"/>
    <col min="11285" max="11285" width="11" style="2" customWidth="1"/>
    <col min="11286" max="11540" width="9.140625" style="2"/>
    <col min="11541" max="11541" width="11" style="2" customWidth="1"/>
    <col min="11542" max="11796" width="9.140625" style="2"/>
    <col min="11797" max="11797" width="11" style="2" customWidth="1"/>
    <col min="11798" max="12052" width="9.140625" style="2"/>
    <col min="12053" max="12053" width="11" style="2" customWidth="1"/>
    <col min="12054" max="12308" width="9.140625" style="2"/>
    <col min="12309" max="12309" width="11" style="2" customWidth="1"/>
    <col min="12310" max="12564" width="9.140625" style="2"/>
    <col min="12565" max="12565" width="11" style="2" customWidth="1"/>
    <col min="12566" max="12820" width="9.140625" style="2"/>
    <col min="12821" max="12821" width="11" style="2" customWidth="1"/>
    <col min="12822" max="13076" width="9.140625" style="2"/>
    <col min="13077" max="13077" width="11" style="2" customWidth="1"/>
    <col min="13078" max="13332" width="9.140625" style="2"/>
    <col min="13333" max="13333" width="11" style="2" customWidth="1"/>
    <col min="13334" max="13588" width="9.140625" style="2"/>
    <col min="13589" max="13589" width="11" style="2" customWidth="1"/>
    <col min="13590" max="13844" width="9.140625" style="2"/>
    <col min="13845" max="13845" width="11" style="2" customWidth="1"/>
    <col min="13846" max="14100" width="9.140625" style="2"/>
    <col min="14101" max="14101" width="11" style="2" customWidth="1"/>
    <col min="14102" max="14356" width="9.140625" style="2"/>
    <col min="14357" max="14357" width="11" style="2" customWidth="1"/>
    <col min="14358" max="14612" width="9.140625" style="2"/>
    <col min="14613" max="14613" width="11" style="2" customWidth="1"/>
    <col min="14614" max="14868" width="9.140625" style="2"/>
    <col min="14869" max="14869" width="11" style="2" customWidth="1"/>
    <col min="14870" max="15124" width="9.140625" style="2"/>
    <col min="15125" max="15125" width="11" style="2" customWidth="1"/>
    <col min="15126" max="15380" width="9.140625" style="2"/>
    <col min="15381" max="15381" width="11" style="2" customWidth="1"/>
    <col min="15382" max="15636" width="9.140625" style="2"/>
    <col min="15637" max="15637" width="11" style="2" customWidth="1"/>
    <col min="15638" max="15892" width="9.140625" style="2"/>
    <col min="15893" max="15893" width="11" style="2" customWidth="1"/>
    <col min="15894" max="16148" width="9.140625" style="2"/>
    <col min="16149" max="16149" width="11" style="2" customWidth="1"/>
    <col min="16150" max="16384" width="9.140625" style="2"/>
  </cols>
  <sheetData>
    <row r="1" spans="1:38" s="15" customFormat="1" x14ac:dyDescent="0.25">
      <c r="A1" s="1" t="s">
        <v>0</v>
      </c>
      <c r="B1" s="22"/>
      <c r="C1" s="44"/>
      <c r="D1" s="44"/>
      <c r="E1" s="44"/>
      <c r="F1" s="44"/>
      <c r="G1" s="44"/>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38" s="15" customFormat="1" x14ac:dyDescent="0.25">
      <c r="A2" s="1" t="s">
        <v>1</v>
      </c>
      <c r="B2" s="22"/>
      <c r="C2" s="44"/>
      <c r="D2" s="44"/>
      <c r="E2" s="44"/>
      <c r="F2" s="44"/>
      <c r="G2" s="4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row>
    <row r="3" spans="1:38" s="15" customFormat="1" x14ac:dyDescent="0.25">
      <c r="A3" s="1" t="s">
        <v>2</v>
      </c>
      <c r="B3" s="22"/>
      <c r="C3" s="44"/>
      <c r="D3" s="44"/>
      <c r="E3" s="44"/>
      <c r="F3" s="44"/>
      <c r="G3" s="44"/>
      <c r="H3" s="22"/>
      <c r="I3" s="22"/>
      <c r="J3" s="22"/>
      <c r="K3" s="22"/>
      <c r="L3" s="22"/>
      <c r="M3" s="22"/>
      <c r="N3" s="22"/>
      <c r="O3" s="22"/>
      <c r="P3" s="22"/>
      <c r="Q3" s="22"/>
      <c r="R3" s="22"/>
      <c r="S3" s="22"/>
      <c r="T3" s="22"/>
      <c r="U3" s="22"/>
      <c r="V3" s="22"/>
      <c r="W3" s="22"/>
      <c r="AL3" s="22"/>
    </row>
    <row r="4" spans="1:38" s="15" customFormat="1" x14ac:dyDescent="0.25">
      <c r="A4" s="46" t="s">
        <v>3</v>
      </c>
      <c r="B4" s="47" t="s">
        <v>4</v>
      </c>
      <c r="C4" s="48"/>
      <c r="D4" s="48"/>
      <c r="E4" s="48"/>
      <c r="F4" s="48"/>
      <c r="G4" s="48"/>
      <c r="H4" s="47"/>
      <c r="I4" s="47"/>
      <c r="J4" s="47"/>
      <c r="K4" s="47"/>
      <c r="L4" s="47"/>
      <c r="M4" s="47"/>
      <c r="N4" s="47"/>
      <c r="O4" s="47"/>
      <c r="P4" s="47"/>
      <c r="Q4" s="47"/>
      <c r="R4" s="47"/>
      <c r="S4" s="47"/>
      <c r="T4" s="47"/>
      <c r="U4" s="47"/>
      <c r="V4" s="47"/>
      <c r="W4" s="47"/>
    </row>
    <row r="5" spans="1:38" s="15" customFormat="1" x14ac:dyDescent="0.25">
      <c r="A5" s="46" t="s">
        <v>5</v>
      </c>
      <c r="B5" s="15" t="str">
        <f>+Indice!A9</f>
        <v>3.2.1.4</v>
      </c>
      <c r="C5" s="43"/>
      <c r="D5" s="43"/>
      <c r="E5" s="43"/>
      <c r="F5" s="43"/>
      <c r="G5" s="43"/>
      <c r="X5" s="23"/>
      <c r="Y5" s="23"/>
      <c r="Z5" s="23"/>
      <c r="AA5" s="23"/>
      <c r="AB5" s="23"/>
      <c r="AC5" s="23"/>
      <c r="AD5" s="23"/>
      <c r="AE5" s="23"/>
      <c r="AF5" s="23"/>
      <c r="AG5" s="23"/>
      <c r="AH5" s="23"/>
    </row>
    <row r="6" spans="1:38" s="15" customFormat="1" x14ac:dyDescent="0.25">
      <c r="A6" s="46" t="s">
        <v>6</v>
      </c>
      <c r="B6" s="47" t="str">
        <f>+Indice!B9</f>
        <v>Variacion mensual de pasajeros pagos en servicios de ferrocarriles interurbanos por ramal. En porcentaje.</v>
      </c>
      <c r="C6" s="48"/>
      <c r="D6" s="48"/>
      <c r="E6" s="48"/>
      <c r="F6" s="48"/>
      <c r="G6" s="48"/>
      <c r="H6" s="47"/>
      <c r="I6" s="47"/>
      <c r="J6" s="47"/>
      <c r="K6" s="47"/>
      <c r="L6" s="47"/>
      <c r="M6" s="47"/>
      <c r="N6" s="47"/>
      <c r="O6" s="47"/>
      <c r="P6" s="47"/>
      <c r="Q6" s="47"/>
      <c r="R6" s="47"/>
      <c r="S6" s="47"/>
      <c r="T6" s="47"/>
      <c r="U6" s="47"/>
      <c r="V6" s="47"/>
      <c r="W6" s="47"/>
      <c r="AL6" s="47"/>
    </row>
    <row r="7" spans="1:38" s="15" customFormat="1" x14ac:dyDescent="0.25">
      <c r="A7" s="46" t="s">
        <v>7</v>
      </c>
      <c r="B7" s="47" t="str">
        <f>+'3.2.1.1'!B7</f>
        <v>CNRT. Información complementaria Wikipedia + SatéliteFerroviario.com.ar</v>
      </c>
      <c r="C7" s="48"/>
      <c r="D7" s="48"/>
      <c r="E7" s="48"/>
      <c r="F7" s="48"/>
      <c r="G7" s="48"/>
      <c r="H7" s="47"/>
      <c r="I7" s="47"/>
      <c r="J7" s="47"/>
      <c r="K7" s="47"/>
      <c r="L7" s="47"/>
      <c r="M7" s="47"/>
      <c r="N7" s="47"/>
      <c r="O7" s="47"/>
      <c r="P7" s="47"/>
      <c r="Q7" s="47"/>
      <c r="R7" s="47"/>
      <c r="S7" s="47"/>
      <c r="T7" s="47"/>
      <c r="U7" s="47"/>
      <c r="V7" s="47"/>
      <c r="W7" s="47"/>
      <c r="AL7" s="47"/>
    </row>
    <row r="8" spans="1:38" s="15" customFormat="1" x14ac:dyDescent="0.25">
      <c r="A8" s="46" t="s">
        <v>8</v>
      </c>
      <c r="B8" s="353" t="str">
        <f>+'3.2.1.1'!B8</f>
        <v>agosto 2019</v>
      </c>
      <c r="C8" s="45"/>
      <c r="D8" s="45"/>
      <c r="E8" s="45"/>
      <c r="F8" s="45"/>
      <c r="G8" s="45"/>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row>
    <row r="9" spans="1:38" s="15" customFormat="1" x14ac:dyDescent="0.25">
      <c r="A9" s="1" t="s">
        <v>9</v>
      </c>
      <c r="B9" s="353" t="str">
        <f>+'3.2.1.1'!B9</f>
        <v>septiembre 2019</v>
      </c>
      <c r="C9" s="45"/>
      <c r="D9" s="45"/>
      <c r="E9" s="45"/>
      <c r="F9" s="45"/>
      <c r="G9" s="45"/>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s="15" customFormat="1" ht="15.75" thickBot="1" x14ac:dyDescent="0.3">
      <c r="C10" s="43"/>
      <c r="D10" s="43"/>
      <c r="E10" s="43"/>
      <c r="F10" s="43"/>
      <c r="G10" s="43"/>
    </row>
    <row r="11" spans="1:38" ht="18" x14ac:dyDescent="0.25">
      <c r="A11" s="461" t="s">
        <v>10</v>
      </c>
      <c r="B11" s="464" t="s">
        <v>11</v>
      </c>
      <c r="C11" s="429" t="s">
        <v>26</v>
      </c>
      <c r="D11" s="429"/>
      <c r="E11" s="429"/>
      <c r="F11" s="429"/>
      <c r="G11" s="430"/>
      <c r="H11" s="419" t="s">
        <v>25</v>
      </c>
      <c r="I11" s="419"/>
      <c r="J11" s="420"/>
      <c r="K11" s="419" t="s">
        <v>29</v>
      </c>
      <c r="L11" s="419"/>
      <c r="M11" s="419"/>
      <c r="N11" s="419"/>
      <c r="O11" s="420"/>
      <c r="P11" s="424" t="s">
        <v>30</v>
      </c>
      <c r="Q11" s="424"/>
      <c r="R11" s="425"/>
      <c r="S11" s="424" t="s">
        <v>27</v>
      </c>
      <c r="T11" s="424"/>
      <c r="U11" s="424"/>
      <c r="V11" s="424"/>
      <c r="W11" s="424"/>
      <c r="X11" s="425"/>
      <c r="Y11" s="419" t="s">
        <v>28</v>
      </c>
      <c r="Z11" s="419"/>
      <c r="AA11" s="419"/>
      <c r="AB11" s="419"/>
      <c r="AC11" s="419"/>
      <c r="AD11" s="419"/>
      <c r="AE11" s="419"/>
      <c r="AF11" s="419"/>
      <c r="AG11" s="419"/>
      <c r="AH11" s="419"/>
      <c r="AI11" s="419"/>
      <c r="AJ11" s="419"/>
      <c r="AK11" s="420"/>
      <c r="AL11" s="421" t="s">
        <v>86</v>
      </c>
    </row>
    <row r="12" spans="1:38" x14ac:dyDescent="0.25">
      <c r="A12" s="462"/>
      <c r="B12" s="465"/>
      <c r="C12" s="423" t="s">
        <v>31</v>
      </c>
      <c r="D12" s="406"/>
      <c r="E12" s="406"/>
      <c r="F12" s="406"/>
      <c r="G12" s="407"/>
      <c r="H12" s="408" t="s">
        <v>43</v>
      </c>
      <c r="I12" s="408"/>
      <c r="J12" s="409"/>
      <c r="K12" s="408" t="s">
        <v>53</v>
      </c>
      <c r="L12" s="408"/>
      <c r="M12" s="408"/>
      <c r="N12" s="408"/>
      <c r="O12" s="409"/>
      <c r="P12" s="408" t="s">
        <v>53</v>
      </c>
      <c r="Q12" s="408"/>
      <c r="R12" s="409"/>
      <c r="S12" s="408" t="s">
        <v>53</v>
      </c>
      <c r="T12" s="408"/>
      <c r="U12" s="408"/>
      <c r="V12" s="408"/>
      <c r="W12" s="408"/>
      <c r="X12" s="409"/>
      <c r="Y12" s="408" t="s">
        <v>53</v>
      </c>
      <c r="Z12" s="408"/>
      <c r="AA12" s="408"/>
      <c r="AB12" s="408"/>
      <c r="AC12" s="408"/>
      <c r="AD12" s="408"/>
      <c r="AE12" s="408"/>
      <c r="AF12" s="408"/>
      <c r="AG12" s="408"/>
      <c r="AH12" s="408"/>
      <c r="AI12" s="408"/>
      <c r="AJ12" s="408"/>
      <c r="AK12" s="409"/>
      <c r="AL12" s="422"/>
    </row>
    <row r="13" spans="1:38" ht="48" thickBot="1" x14ac:dyDescent="0.3">
      <c r="A13" s="488"/>
      <c r="B13" s="489"/>
      <c r="C13" s="80" t="s">
        <v>32</v>
      </c>
      <c r="D13" s="77" t="s">
        <v>33</v>
      </c>
      <c r="E13" s="77" t="s">
        <v>35</v>
      </c>
      <c r="F13" s="77" t="s">
        <v>36</v>
      </c>
      <c r="G13" s="78" t="s">
        <v>34</v>
      </c>
      <c r="H13" s="80" t="s">
        <v>44</v>
      </c>
      <c r="I13" s="77" t="s">
        <v>46</v>
      </c>
      <c r="J13" s="78" t="s">
        <v>45</v>
      </c>
      <c r="K13" s="80" t="s">
        <v>48</v>
      </c>
      <c r="L13" s="77" t="s">
        <v>49</v>
      </c>
      <c r="M13" s="77" t="s">
        <v>50</v>
      </c>
      <c r="N13" s="77" t="s">
        <v>51</v>
      </c>
      <c r="O13" s="78" t="s">
        <v>52</v>
      </c>
      <c r="P13" s="71" t="s">
        <v>111</v>
      </c>
      <c r="Q13" s="226" t="s">
        <v>122</v>
      </c>
      <c r="R13" s="73" t="s">
        <v>56</v>
      </c>
      <c r="S13" s="76" t="s">
        <v>60</v>
      </c>
      <c r="T13" s="77" t="s">
        <v>120</v>
      </c>
      <c r="U13" s="77" t="s">
        <v>58</v>
      </c>
      <c r="V13" s="77" t="s">
        <v>61</v>
      </c>
      <c r="W13" s="77" t="s">
        <v>59</v>
      </c>
      <c r="X13" s="78" t="s">
        <v>64</v>
      </c>
      <c r="Y13" s="80" t="s">
        <v>65</v>
      </c>
      <c r="Z13" s="77" t="s">
        <v>66</v>
      </c>
      <c r="AA13" s="77" t="s">
        <v>67</v>
      </c>
      <c r="AB13" s="77" t="s">
        <v>117</v>
      </c>
      <c r="AC13" s="77" t="s">
        <v>68</v>
      </c>
      <c r="AD13" s="72" t="s">
        <v>114</v>
      </c>
      <c r="AE13" s="77" t="s">
        <v>119</v>
      </c>
      <c r="AF13" s="77" t="s">
        <v>70</v>
      </c>
      <c r="AG13" s="77" t="s">
        <v>77</v>
      </c>
      <c r="AH13" s="77" t="s">
        <v>78</v>
      </c>
      <c r="AI13" s="77" t="s">
        <v>71</v>
      </c>
      <c r="AJ13" s="81" t="s">
        <v>75</v>
      </c>
      <c r="AK13" s="205" t="s">
        <v>74</v>
      </c>
      <c r="AL13" s="422"/>
    </row>
    <row r="14" spans="1:38" ht="15.75" x14ac:dyDescent="0.25">
      <c r="A14" s="455">
        <v>2007</v>
      </c>
      <c r="B14" s="3" t="s">
        <v>12</v>
      </c>
      <c r="C14" s="125">
        <v>0</v>
      </c>
      <c r="D14" s="117" t="s">
        <v>39</v>
      </c>
      <c r="E14" s="117" t="s">
        <v>39</v>
      </c>
      <c r="F14" s="117" t="s">
        <v>39</v>
      </c>
      <c r="G14" s="131">
        <v>0</v>
      </c>
      <c r="H14" s="486">
        <v>0</v>
      </c>
      <c r="I14" s="487"/>
      <c r="J14" s="135">
        <v>0</v>
      </c>
      <c r="K14" s="125">
        <v>0</v>
      </c>
      <c r="L14" s="117">
        <v>0</v>
      </c>
      <c r="M14" s="117">
        <v>0</v>
      </c>
      <c r="N14" s="117">
        <v>0</v>
      </c>
      <c r="O14" s="150">
        <v>0</v>
      </c>
      <c r="P14" s="190" t="s">
        <v>63</v>
      </c>
      <c r="Q14" s="242" t="s">
        <v>39</v>
      </c>
      <c r="R14" s="143" t="str">
        <f t="shared" ref="R14:R25" si="0">+P14</f>
        <v>S/D</v>
      </c>
      <c r="S14" s="64" t="s">
        <v>39</v>
      </c>
      <c r="T14" s="56" t="s">
        <v>39</v>
      </c>
      <c r="U14" s="56" t="s">
        <v>39</v>
      </c>
      <c r="V14" s="63" t="s">
        <v>63</v>
      </c>
      <c r="W14" s="56" t="s">
        <v>39</v>
      </c>
      <c r="X14" s="143" t="s">
        <v>63</v>
      </c>
      <c r="Y14" s="107" t="s">
        <v>39</v>
      </c>
      <c r="Z14" s="118" t="s">
        <v>63</v>
      </c>
      <c r="AA14" s="185" t="s">
        <v>39</v>
      </c>
      <c r="AB14" s="185" t="s">
        <v>39</v>
      </c>
      <c r="AC14" s="118" t="s">
        <v>63</v>
      </c>
      <c r="AD14" s="118" t="s">
        <v>39</v>
      </c>
      <c r="AE14" s="118" t="s">
        <v>63</v>
      </c>
      <c r="AF14" s="118" t="s">
        <v>63</v>
      </c>
      <c r="AG14" s="118" t="s">
        <v>39</v>
      </c>
      <c r="AH14" s="118">
        <v>0</v>
      </c>
      <c r="AI14" s="119">
        <v>0</v>
      </c>
      <c r="AJ14" s="119" t="s">
        <v>39</v>
      </c>
      <c r="AK14" s="206" t="s">
        <v>63</v>
      </c>
      <c r="AL14" s="184" t="s">
        <v>63</v>
      </c>
    </row>
    <row r="15" spans="1:38" ht="15.75" x14ac:dyDescent="0.25">
      <c r="A15" s="456"/>
      <c r="B15" s="4" t="s">
        <v>13</v>
      </c>
      <c r="C15" s="126">
        <f>+'3.2.1.3'!C15/'3.2.1.3'!C14-1</f>
        <v>-0.12224017232094775</v>
      </c>
      <c r="D15" s="111" t="s">
        <v>39</v>
      </c>
      <c r="E15" s="111" t="s">
        <v>39</v>
      </c>
      <c r="F15" s="111" t="s">
        <v>39</v>
      </c>
      <c r="G15" s="132">
        <f>+'3.2.1.3'!G15/'3.2.1.3'!G14-1</f>
        <v>-0.12224017232094775</v>
      </c>
      <c r="H15" s="482">
        <f>+'3.2.1.3'!H15:I15/'3.2.1.3'!H14:I14-1</f>
        <v>-0.23079128440366969</v>
      </c>
      <c r="I15" s="476"/>
      <c r="J15" s="136">
        <f>+'3.2.1.3'!J15/'3.2.1.3'!J14-1</f>
        <v>-0.23079128440366969</v>
      </c>
      <c r="K15" s="100">
        <f>+'3.2.1.3'!K15/'3.2.1.3'!K14-1</f>
        <v>-2.6686074721009589E-3</v>
      </c>
      <c r="L15" s="112">
        <f>+'3.2.1.3'!L15/'3.2.1.3'!L14-1</f>
        <v>-0.19423053416452751</v>
      </c>
      <c r="M15" s="112">
        <f>+'3.2.1.3'!M15/'3.2.1.3'!M14-1</f>
        <v>-0.17875627040369457</v>
      </c>
      <c r="N15" s="112">
        <f>+'3.2.1.3'!N15/'3.2.1.3'!N14-1</f>
        <v>-0.21422744330233312</v>
      </c>
      <c r="O15" s="147">
        <f>+'3.2.1.3'!O15/'3.2.1.3'!O14-1</f>
        <v>-0.16643541673389051</v>
      </c>
      <c r="P15" s="166" t="s">
        <v>63</v>
      </c>
      <c r="Q15" s="222" t="s">
        <v>39</v>
      </c>
      <c r="R15" s="276" t="str">
        <f t="shared" si="0"/>
        <v>S/D</v>
      </c>
      <c r="S15" s="65" t="s">
        <v>39</v>
      </c>
      <c r="T15" s="9" t="s">
        <v>39</v>
      </c>
      <c r="U15" s="9" t="s">
        <v>39</v>
      </c>
      <c r="V15" s="24" t="s">
        <v>63</v>
      </c>
      <c r="W15" s="9" t="s">
        <v>39</v>
      </c>
      <c r="X15" s="144" t="s">
        <v>63</v>
      </c>
      <c r="Y15" s="106" t="s">
        <v>39</v>
      </c>
      <c r="Z15" s="110" t="s">
        <v>63</v>
      </c>
      <c r="AA15" s="186" t="s">
        <v>39</v>
      </c>
      <c r="AB15" s="186" t="s">
        <v>39</v>
      </c>
      <c r="AC15" s="110" t="s">
        <v>63</v>
      </c>
      <c r="AD15" s="110" t="s">
        <v>39</v>
      </c>
      <c r="AE15" s="110" t="s">
        <v>63</v>
      </c>
      <c r="AF15" s="110" t="s">
        <v>63</v>
      </c>
      <c r="AG15" s="110" t="s">
        <v>39</v>
      </c>
      <c r="AH15" s="110">
        <f>+'3.2.1.3'!AH15/'3.2.1.3'!AH14-1</f>
        <v>3.1992687385740348E-2</v>
      </c>
      <c r="AI15" s="102">
        <f>+'3.2.1.3'!AI15/'3.2.1.3'!AI14-1</f>
        <v>-0.12223583263490423</v>
      </c>
      <c r="AJ15" s="102" t="s">
        <v>39</v>
      </c>
      <c r="AK15" s="206" t="s">
        <v>63</v>
      </c>
      <c r="AL15" s="53" t="s">
        <v>63</v>
      </c>
    </row>
    <row r="16" spans="1:38" ht="15.75" x14ac:dyDescent="0.25">
      <c r="A16" s="456"/>
      <c r="B16" s="4" t="s">
        <v>14</v>
      </c>
      <c r="C16" s="126">
        <f>+'3.2.1.3'!C16/'3.2.1.3'!C15-1</f>
        <v>4.8466257668711599E-2</v>
      </c>
      <c r="D16" s="111" t="s">
        <v>39</v>
      </c>
      <c r="E16" s="111" t="s">
        <v>39</v>
      </c>
      <c r="F16" s="111" t="s">
        <v>39</v>
      </c>
      <c r="G16" s="132">
        <f>+'3.2.1.3'!G16/'3.2.1.3'!G15-1</f>
        <v>4.8466257668711599E-2</v>
      </c>
      <c r="H16" s="482">
        <f>+'3.2.1.3'!H16:I16/'3.2.1.3'!H15:I15-1</f>
        <v>0.1115355944837868</v>
      </c>
      <c r="I16" s="476"/>
      <c r="J16" s="136">
        <f>+'3.2.1.3'!J16/'3.2.1.3'!J15-1</f>
        <v>0.1115355944837868</v>
      </c>
      <c r="K16" s="100">
        <f>+'3.2.1.3'!K16/'3.2.1.3'!K15-1</f>
        <v>-0.2259790805156896</v>
      </c>
      <c r="L16" s="112">
        <f>+'3.2.1.3'!L16/'3.2.1.3'!L15-1</f>
        <v>-4.414441747572817E-2</v>
      </c>
      <c r="M16" s="112">
        <f>+'3.2.1.3'!M16/'3.2.1.3'!M15-1</f>
        <v>-5.6622067093271333E-2</v>
      </c>
      <c r="N16" s="112">
        <f>+'3.2.1.3'!N16/'3.2.1.3'!N15-1</f>
        <v>-0.58014950166112955</v>
      </c>
      <c r="O16" s="147">
        <f>+'3.2.1.3'!O16/'3.2.1.3'!O15-1</f>
        <v>-0.17798939341152786</v>
      </c>
      <c r="P16" s="166" t="s">
        <v>63</v>
      </c>
      <c r="Q16" s="222" t="s">
        <v>39</v>
      </c>
      <c r="R16" s="276" t="str">
        <f t="shared" si="0"/>
        <v>S/D</v>
      </c>
      <c r="S16" s="65" t="s">
        <v>39</v>
      </c>
      <c r="T16" s="9" t="s">
        <v>39</v>
      </c>
      <c r="U16" s="9" t="s">
        <v>39</v>
      </c>
      <c r="V16" s="24" t="s">
        <v>63</v>
      </c>
      <c r="W16" s="9" t="s">
        <v>39</v>
      </c>
      <c r="X16" s="144" t="s">
        <v>63</v>
      </c>
      <c r="Y16" s="106" t="s">
        <v>39</v>
      </c>
      <c r="Z16" s="110" t="s">
        <v>63</v>
      </c>
      <c r="AA16" s="186" t="s">
        <v>39</v>
      </c>
      <c r="AB16" s="186" t="s">
        <v>39</v>
      </c>
      <c r="AC16" s="110" t="s">
        <v>63</v>
      </c>
      <c r="AD16" s="110" t="s">
        <v>39</v>
      </c>
      <c r="AE16" s="110" t="s">
        <v>63</v>
      </c>
      <c r="AF16" s="110" t="s">
        <v>63</v>
      </c>
      <c r="AG16" s="110" t="s">
        <v>39</v>
      </c>
      <c r="AH16" s="110">
        <f>+'3.2.1.3'!AH16/'3.2.1.3'!AH15-1</f>
        <v>-0.13640389725420732</v>
      </c>
      <c r="AI16" s="102">
        <f>+'3.2.1.3'!AI16/'3.2.1.3'!AI15-1</f>
        <v>-0.19537275064267356</v>
      </c>
      <c r="AJ16" s="102" t="s">
        <v>39</v>
      </c>
      <c r="AK16" s="206" t="s">
        <v>63</v>
      </c>
      <c r="AL16" s="53" t="s">
        <v>63</v>
      </c>
    </row>
    <row r="17" spans="1:38" ht="15.75" x14ac:dyDescent="0.25">
      <c r="A17" s="456"/>
      <c r="B17" s="4" t="s">
        <v>15</v>
      </c>
      <c r="C17" s="126">
        <f>+'3.2.1.3'!C17/'3.2.1.3'!C16-1</f>
        <v>-0.15447630193095374</v>
      </c>
      <c r="D17" s="111" t="s">
        <v>39</v>
      </c>
      <c r="E17" s="111" t="s">
        <v>39</v>
      </c>
      <c r="F17" s="111" t="s">
        <v>39</v>
      </c>
      <c r="G17" s="132">
        <f>+'3.2.1.3'!G17/'3.2.1.3'!G16-1</f>
        <v>-0.15447630193095374</v>
      </c>
      <c r="H17" s="482">
        <f>+'3.2.1.3'!H17:I17/'3.2.1.3'!H16:I16-1</f>
        <v>4.1244027160700858E-2</v>
      </c>
      <c r="I17" s="476"/>
      <c r="J17" s="136">
        <f>+'3.2.1.3'!J17/'3.2.1.3'!J16-1</f>
        <v>4.1244027160700858E-2</v>
      </c>
      <c r="K17" s="100">
        <f>+'3.2.1.3'!K17/'3.2.1.3'!K16-1</f>
        <v>-0.19107479572595854</v>
      </c>
      <c r="L17" s="112">
        <f>+'3.2.1.3'!L17/'3.2.1.3'!L16-1</f>
        <v>-0.10680844310426918</v>
      </c>
      <c r="M17" s="112">
        <f>+'3.2.1.3'!M17/'3.2.1.3'!M16-1</f>
        <v>-0.17985611510791366</v>
      </c>
      <c r="N17" s="112">
        <f>+'3.2.1.3'!N17/'3.2.1.3'!N16-1</f>
        <v>-0.59198813056379818</v>
      </c>
      <c r="O17" s="147">
        <f>+'3.2.1.3'!O17/'3.2.1.3'!O16-1</f>
        <v>-0.1991052507652461</v>
      </c>
      <c r="P17" s="166" t="s">
        <v>63</v>
      </c>
      <c r="Q17" s="222" t="s">
        <v>39</v>
      </c>
      <c r="R17" s="276" t="str">
        <f t="shared" si="0"/>
        <v>S/D</v>
      </c>
      <c r="S17" s="65" t="s">
        <v>39</v>
      </c>
      <c r="T17" s="9" t="s">
        <v>39</v>
      </c>
      <c r="U17" s="9" t="s">
        <v>39</v>
      </c>
      <c r="V17" s="24" t="s">
        <v>63</v>
      </c>
      <c r="W17" s="9" t="s">
        <v>39</v>
      </c>
      <c r="X17" s="144" t="s">
        <v>63</v>
      </c>
      <c r="Y17" s="106" t="s">
        <v>39</v>
      </c>
      <c r="Z17" s="110" t="s">
        <v>63</v>
      </c>
      <c r="AA17" s="186" t="s">
        <v>39</v>
      </c>
      <c r="AB17" s="186" t="s">
        <v>39</v>
      </c>
      <c r="AC17" s="110" t="s">
        <v>63</v>
      </c>
      <c r="AD17" s="110" t="s">
        <v>39</v>
      </c>
      <c r="AE17" s="110" t="s">
        <v>63</v>
      </c>
      <c r="AF17" s="110" t="s">
        <v>63</v>
      </c>
      <c r="AG17" s="110" t="s">
        <v>39</v>
      </c>
      <c r="AH17" s="110">
        <f>+'3.2.1.3'!AH17/'3.2.1.3'!AH16-1</f>
        <v>0.30358974358974367</v>
      </c>
      <c r="AI17" s="102">
        <f>+'3.2.1.3'!AI17/'3.2.1.3'!AI16-1</f>
        <v>-0.28206298493838433</v>
      </c>
      <c r="AJ17" s="102" t="s">
        <v>39</v>
      </c>
      <c r="AK17" s="206" t="s">
        <v>63</v>
      </c>
      <c r="AL17" s="53" t="s">
        <v>63</v>
      </c>
    </row>
    <row r="18" spans="1:38" ht="15.75" x14ac:dyDescent="0.25">
      <c r="A18" s="456"/>
      <c r="B18" s="4" t="s">
        <v>16</v>
      </c>
      <c r="C18" s="126">
        <f>+'3.2.1.3'!C18/'3.2.1.3'!C17-1</f>
        <v>0.11211072664359856</v>
      </c>
      <c r="D18" s="111" t="s">
        <v>39</v>
      </c>
      <c r="E18" s="111" t="s">
        <v>39</v>
      </c>
      <c r="F18" s="111" t="s">
        <v>39</v>
      </c>
      <c r="G18" s="132">
        <f>+'3.2.1.3'!G18/'3.2.1.3'!G17-1</f>
        <v>0.11211072664359856</v>
      </c>
      <c r="H18" s="482">
        <f>+'3.2.1.3'!H18:I18/'3.2.1.3'!H17:I17-1</f>
        <v>-9.0491908864020587E-2</v>
      </c>
      <c r="I18" s="476"/>
      <c r="J18" s="136">
        <f>+'3.2.1.3'!J18/'3.2.1.3'!J17-1</f>
        <v>-9.0491908864020587E-2</v>
      </c>
      <c r="K18" s="100">
        <f>+'3.2.1.3'!K18/'3.2.1.3'!K17-1</f>
        <v>-0.10256410256410253</v>
      </c>
      <c r="L18" s="112">
        <f>+'3.2.1.3'!L18/'3.2.1.3'!L17-1</f>
        <v>-7.1961620469083165E-2</v>
      </c>
      <c r="M18" s="112">
        <f>+'3.2.1.3'!M18/'3.2.1.3'!M17-1</f>
        <v>-0.14586466165413536</v>
      </c>
      <c r="N18" s="112">
        <f>+'3.2.1.3'!N18/'3.2.1.3'!N17-1</f>
        <v>0.12969696969696964</v>
      </c>
      <c r="O18" s="147">
        <f>+'3.2.1.3'!O18/'3.2.1.3'!O17-1</f>
        <v>-0.10148762274357614</v>
      </c>
      <c r="P18" s="166" t="s">
        <v>63</v>
      </c>
      <c r="Q18" s="222" t="s">
        <v>39</v>
      </c>
      <c r="R18" s="276" t="str">
        <f t="shared" si="0"/>
        <v>S/D</v>
      </c>
      <c r="S18" s="65" t="s">
        <v>39</v>
      </c>
      <c r="T18" s="9" t="s">
        <v>39</v>
      </c>
      <c r="U18" s="9" t="s">
        <v>39</v>
      </c>
      <c r="V18" s="24" t="s">
        <v>63</v>
      </c>
      <c r="W18" s="9" t="s">
        <v>39</v>
      </c>
      <c r="X18" s="144" t="s">
        <v>63</v>
      </c>
      <c r="Y18" s="106" t="s">
        <v>39</v>
      </c>
      <c r="Z18" s="110" t="s">
        <v>63</v>
      </c>
      <c r="AA18" s="186" t="s">
        <v>39</v>
      </c>
      <c r="AB18" s="186" t="s">
        <v>39</v>
      </c>
      <c r="AC18" s="110" t="s">
        <v>63</v>
      </c>
      <c r="AD18" s="110" t="s">
        <v>39</v>
      </c>
      <c r="AE18" s="110" t="s">
        <v>63</v>
      </c>
      <c r="AF18" s="110" t="s">
        <v>63</v>
      </c>
      <c r="AG18" s="110" t="s">
        <v>39</v>
      </c>
      <c r="AH18" s="110">
        <f>+'3.2.1.3'!AH18/'3.2.1.3'!AH17-1</f>
        <v>-0.36506687647521641</v>
      </c>
      <c r="AI18" s="102">
        <f>+'3.2.1.3'!AI18/'3.2.1.3'!AI17-1</f>
        <v>4.322949777495233E-2</v>
      </c>
      <c r="AJ18" s="102" t="s">
        <v>39</v>
      </c>
      <c r="AK18" s="206" t="s">
        <v>63</v>
      </c>
      <c r="AL18" s="53" t="s">
        <v>63</v>
      </c>
    </row>
    <row r="19" spans="1:38" ht="15.75" x14ac:dyDescent="0.25">
      <c r="A19" s="456"/>
      <c r="B19" s="4" t="s">
        <v>17</v>
      </c>
      <c r="C19" s="126">
        <f>+'3.2.1.3'!C19/'3.2.1.3'!C18-1</f>
        <v>9.2719352831362789E-2</v>
      </c>
      <c r="D19" s="111" t="s">
        <v>39</v>
      </c>
      <c r="E19" s="111" t="s">
        <v>39</v>
      </c>
      <c r="F19" s="111" t="s">
        <v>39</v>
      </c>
      <c r="G19" s="132">
        <f>+'3.2.1.3'!G19/'3.2.1.3'!G18-1</f>
        <v>9.2719352831362789E-2</v>
      </c>
      <c r="H19" s="482">
        <f>+'3.2.1.3'!H19:I19/'3.2.1.3'!H18:I18-1</f>
        <v>-1.9474196689386547E-2</v>
      </c>
      <c r="I19" s="476"/>
      <c r="J19" s="136">
        <f>+'3.2.1.3'!J19/'3.2.1.3'!J18-1</f>
        <v>-1.9474196689386547E-2</v>
      </c>
      <c r="K19" s="100">
        <f>+'3.2.1.3'!K19/'3.2.1.3'!K18-1</f>
        <v>0.20649350649350651</v>
      </c>
      <c r="L19" s="112">
        <f>+'3.2.1.3'!L19/'3.2.1.3'!L18-1</f>
        <v>-9.5347501435956383E-2</v>
      </c>
      <c r="M19" s="112">
        <f>+'3.2.1.3'!M19/'3.2.1.3'!M18-1</f>
        <v>-3.1543427230046994E-2</v>
      </c>
      <c r="N19" s="112">
        <f>+'3.2.1.3'!N19/'3.2.1.3'!N18-1</f>
        <v>-6.0085836909871237E-2</v>
      </c>
      <c r="O19" s="147">
        <f>+'3.2.1.3'!O19/'3.2.1.3'!O18-1</f>
        <v>-1.9108697074798786E-2</v>
      </c>
      <c r="P19" s="166" t="s">
        <v>63</v>
      </c>
      <c r="Q19" s="222" t="s">
        <v>39</v>
      </c>
      <c r="R19" s="276" t="str">
        <f t="shared" si="0"/>
        <v>S/D</v>
      </c>
      <c r="S19" s="65" t="s">
        <v>39</v>
      </c>
      <c r="T19" s="9" t="s">
        <v>39</v>
      </c>
      <c r="U19" s="9" t="s">
        <v>39</v>
      </c>
      <c r="V19" s="24" t="s">
        <v>63</v>
      </c>
      <c r="W19" s="9" t="s">
        <v>39</v>
      </c>
      <c r="X19" s="144" t="s">
        <v>63</v>
      </c>
      <c r="Y19" s="106" t="s">
        <v>39</v>
      </c>
      <c r="Z19" s="110" t="s">
        <v>63</v>
      </c>
      <c r="AA19" s="186" t="s">
        <v>39</v>
      </c>
      <c r="AB19" s="186" t="s">
        <v>39</v>
      </c>
      <c r="AC19" s="110" t="s">
        <v>63</v>
      </c>
      <c r="AD19" s="110" t="s">
        <v>39</v>
      </c>
      <c r="AE19" s="110" t="s">
        <v>63</v>
      </c>
      <c r="AF19" s="110" t="s">
        <v>63</v>
      </c>
      <c r="AG19" s="110" t="s">
        <v>39</v>
      </c>
      <c r="AH19" s="110">
        <f>+'3.2.1.3'!AH19/'3.2.1.3'!AH18-1</f>
        <v>-0.19826517967781909</v>
      </c>
      <c r="AI19" s="102">
        <f>+'3.2.1.3'!AI19/'3.2.1.3'!AI18-1</f>
        <v>-0.3194393662400975</v>
      </c>
      <c r="AJ19" s="102" t="s">
        <v>39</v>
      </c>
      <c r="AK19" s="206" t="s">
        <v>63</v>
      </c>
      <c r="AL19" s="53" t="s">
        <v>63</v>
      </c>
    </row>
    <row r="20" spans="1:38" ht="15.75" x14ac:dyDescent="0.25">
      <c r="A20" s="456"/>
      <c r="B20" s="4" t="s">
        <v>18</v>
      </c>
      <c r="C20" s="126">
        <f>+'3.2.1.3'!C20/'3.2.1.3'!C19-1</f>
        <v>3.0182232346241511E-2</v>
      </c>
      <c r="D20" s="111" t="s">
        <v>39</v>
      </c>
      <c r="E20" s="111" t="s">
        <v>39</v>
      </c>
      <c r="F20" s="111" t="s">
        <v>39</v>
      </c>
      <c r="G20" s="132">
        <f>+'3.2.1.3'!G20/'3.2.1.3'!G19-1</f>
        <v>3.0182232346241511E-2</v>
      </c>
      <c r="H20" s="482">
        <f>+'3.2.1.3'!H20:I20/'3.2.1.3'!H19:I19-1</f>
        <v>0.11609641599711118</v>
      </c>
      <c r="I20" s="476"/>
      <c r="J20" s="136">
        <f>+'3.2.1.3'!J20/'3.2.1.3'!J19-1</f>
        <v>0.11609641599711118</v>
      </c>
      <c r="K20" s="100">
        <f>+'3.2.1.3'!K20/'3.2.1.3'!K19-1</f>
        <v>0.38751345532830994</v>
      </c>
      <c r="L20" s="112">
        <f>+'3.2.1.3'!L20/'3.2.1.3'!L19-1</f>
        <v>0.52296296296296307</v>
      </c>
      <c r="M20" s="112">
        <f>+'3.2.1.3'!M20/'3.2.1.3'!M19-1</f>
        <v>0.63838812301166481</v>
      </c>
      <c r="N20" s="112">
        <f>+'3.2.1.3'!N20/'3.2.1.3'!N19-1</f>
        <v>0.6404109589041096</v>
      </c>
      <c r="O20" s="147">
        <f>+'3.2.1.3'!O20/'3.2.1.3'!O19-1</f>
        <v>0.55547401427713661</v>
      </c>
      <c r="P20" s="166" t="s">
        <v>63</v>
      </c>
      <c r="Q20" s="222" t="s">
        <v>39</v>
      </c>
      <c r="R20" s="276" t="str">
        <f t="shared" si="0"/>
        <v>S/D</v>
      </c>
      <c r="S20" s="65" t="s">
        <v>39</v>
      </c>
      <c r="T20" s="9" t="s">
        <v>39</v>
      </c>
      <c r="U20" s="9" t="s">
        <v>39</v>
      </c>
      <c r="V20" s="24" t="s">
        <v>63</v>
      </c>
      <c r="W20" s="9" t="s">
        <v>39</v>
      </c>
      <c r="X20" s="144" t="s">
        <v>63</v>
      </c>
      <c r="Y20" s="106" t="s">
        <v>39</v>
      </c>
      <c r="Z20" s="110" t="s">
        <v>63</v>
      </c>
      <c r="AA20" s="186" t="s">
        <v>39</v>
      </c>
      <c r="AB20" s="186" t="s">
        <v>39</v>
      </c>
      <c r="AC20" s="110" t="s">
        <v>63</v>
      </c>
      <c r="AD20" s="110" t="s">
        <v>39</v>
      </c>
      <c r="AE20" s="110" t="s">
        <v>63</v>
      </c>
      <c r="AF20" s="110" t="s">
        <v>63</v>
      </c>
      <c r="AG20" s="110" t="s">
        <v>39</v>
      </c>
      <c r="AH20" s="110">
        <f>+'3.2.1.3'!AH20/'3.2.1.3'!AH19-1</f>
        <v>0.19474497681607428</v>
      </c>
      <c r="AI20" s="102">
        <f>+'3.2.1.3'!AI20/'3.2.1.3'!AI19-1</f>
        <v>0.6538323782234956</v>
      </c>
      <c r="AJ20" s="102" t="s">
        <v>39</v>
      </c>
      <c r="AK20" s="206" t="s">
        <v>63</v>
      </c>
      <c r="AL20" s="53" t="s">
        <v>63</v>
      </c>
    </row>
    <row r="21" spans="1:38" ht="15.75" x14ac:dyDescent="0.25">
      <c r="A21" s="456"/>
      <c r="B21" s="4" t="s">
        <v>19</v>
      </c>
      <c r="C21" s="126">
        <f>+'3.2.1.3'!C21/'3.2.1.3'!C20-1</f>
        <v>-0.19402985074626866</v>
      </c>
      <c r="D21" s="111" t="s">
        <v>39</v>
      </c>
      <c r="E21" s="111" t="s">
        <v>39</v>
      </c>
      <c r="F21" s="111" t="s">
        <v>39</v>
      </c>
      <c r="G21" s="132">
        <f>+'3.2.1.3'!G21/'3.2.1.3'!G20-1</f>
        <v>-0.19402985074626866</v>
      </c>
      <c r="H21" s="482">
        <f>+'3.2.1.3'!H21:I21/'3.2.1.3'!H20:I20-1</f>
        <v>-7.1988999433794332E-2</v>
      </c>
      <c r="I21" s="476"/>
      <c r="J21" s="136">
        <f>+'3.2.1.3'!J21/'3.2.1.3'!J20-1</f>
        <v>-7.1988999433794332E-2</v>
      </c>
      <c r="K21" s="100">
        <f>+'3.2.1.3'!K21/'3.2.1.3'!K20-1</f>
        <v>-0.26325316783035946</v>
      </c>
      <c r="L21" s="112">
        <f>+'3.2.1.3'!L21/'3.2.1.3'!L20-1</f>
        <v>-0.17732073374096724</v>
      </c>
      <c r="M21" s="112">
        <f>+'3.2.1.3'!M21/'3.2.1.3'!M20-1</f>
        <v>-0.1049468331021729</v>
      </c>
      <c r="N21" s="112">
        <f>+'3.2.1.3'!N21/'3.2.1.3'!N20-1</f>
        <v>-0.22199025748086287</v>
      </c>
      <c r="O21" s="147">
        <f>+'3.2.1.3'!O21/'3.2.1.3'!O20-1</f>
        <v>-0.16075487883336903</v>
      </c>
      <c r="P21" s="166" t="s">
        <v>63</v>
      </c>
      <c r="Q21" s="222" t="s">
        <v>39</v>
      </c>
      <c r="R21" s="276" t="str">
        <f t="shared" si="0"/>
        <v>S/D</v>
      </c>
      <c r="S21" s="65" t="s">
        <v>39</v>
      </c>
      <c r="T21" s="9" t="s">
        <v>39</v>
      </c>
      <c r="U21" s="9" t="s">
        <v>39</v>
      </c>
      <c r="V21" s="24" t="s">
        <v>63</v>
      </c>
      <c r="W21" s="9" t="s">
        <v>39</v>
      </c>
      <c r="X21" s="144" t="s">
        <v>63</v>
      </c>
      <c r="Y21" s="106" t="s">
        <v>39</v>
      </c>
      <c r="Z21" s="110" t="s">
        <v>63</v>
      </c>
      <c r="AA21" s="186" t="s">
        <v>39</v>
      </c>
      <c r="AB21" s="186" t="s">
        <v>39</v>
      </c>
      <c r="AC21" s="110" t="s">
        <v>63</v>
      </c>
      <c r="AD21" s="110" t="s">
        <v>39</v>
      </c>
      <c r="AE21" s="110" t="s">
        <v>63</v>
      </c>
      <c r="AF21" s="110" t="s">
        <v>63</v>
      </c>
      <c r="AG21" s="110" t="s">
        <v>39</v>
      </c>
      <c r="AH21" s="110">
        <f>+'3.2.1.3'!AH21/'3.2.1.3'!AH20-1</f>
        <v>-0.13195342820181111</v>
      </c>
      <c r="AI21" s="102">
        <f>+'3.2.1.3'!AI21/'3.2.1.3'!AI20-1</f>
        <v>-0.39653492149431513</v>
      </c>
      <c r="AJ21" s="102" t="s">
        <v>39</v>
      </c>
      <c r="AK21" s="206" t="s">
        <v>63</v>
      </c>
      <c r="AL21" s="53" t="s">
        <v>63</v>
      </c>
    </row>
    <row r="22" spans="1:38" ht="15.75" x14ac:dyDescent="0.25">
      <c r="A22" s="456"/>
      <c r="B22" s="4" t="s">
        <v>20</v>
      </c>
      <c r="C22" s="126">
        <f>+'3.2.1.3'!C22/'3.2.1.3'!C21-1</f>
        <v>8.5390946502057696E-2</v>
      </c>
      <c r="D22" s="111" t="s">
        <v>39</v>
      </c>
      <c r="E22" s="111" t="s">
        <v>39</v>
      </c>
      <c r="F22" s="111" t="s">
        <v>39</v>
      </c>
      <c r="G22" s="132">
        <f>+'3.2.1.3'!G22/'3.2.1.3'!G21-1</f>
        <v>8.5390946502057696E-2</v>
      </c>
      <c r="H22" s="482">
        <f>+'3.2.1.3'!H22:I22/'3.2.1.3'!H21:I21-1</f>
        <v>4.1663034951625599E-2</v>
      </c>
      <c r="I22" s="476"/>
      <c r="J22" s="136">
        <f>+'3.2.1.3'!J22/'3.2.1.3'!J21-1</f>
        <v>4.1663034951625599E-2</v>
      </c>
      <c r="K22" s="100">
        <f>+'3.2.1.3'!K22/'3.2.1.3'!K21-1</f>
        <v>0.15022815022815017</v>
      </c>
      <c r="L22" s="112">
        <f>+'3.2.1.3'!L22/'3.2.1.3'!L21-1</f>
        <v>-0.12229729729729732</v>
      </c>
      <c r="M22" s="112">
        <f>+'3.2.1.3'!M22/'3.2.1.3'!M21-1</f>
        <v>-0.23935950413223139</v>
      </c>
      <c r="N22" s="112">
        <f>+'3.2.1.3'!N22/'3.2.1.3'!N21-1</f>
        <v>-0.12611806797853309</v>
      </c>
      <c r="O22" s="147">
        <f>+'3.2.1.3'!O22/'3.2.1.3'!O21-1</f>
        <v>-0.1407471763683753</v>
      </c>
      <c r="P22" s="166" t="s">
        <v>63</v>
      </c>
      <c r="Q22" s="222" t="s">
        <v>39</v>
      </c>
      <c r="R22" s="276" t="str">
        <f t="shared" si="0"/>
        <v>S/D</v>
      </c>
      <c r="S22" s="65" t="s">
        <v>39</v>
      </c>
      <c r="T22" s="9" t="s">
        <v>39</v>
      </c>
      <c r="U22" s="9" t="s">
        <v>39</v>
      </c>
      <c r="V22" s="24" t="s">
        <v>63</v>
      </c>
      <c r="W22" s="9" t="s">
        <v>39</v>
      </c>
      <c r="X22" s="144" t="s">
        <v>63</v>
      </c>
      <c r="Y22" s="106" t="s">
        <v>39</v>
      </c>
      <c r="Z22" s="110" t="s">
        <v>63</v>
      </c>
      <c r="AA22" s="187" t="s">
        <v>39</v>
      </c>
      <c r="AB22" s="187" t="s">
        <v>39</v>
      </c>
      <c r="AC22" s="110" t="s">
        <v>63</v>
      </c>
      <c r="AD22" s="110" t="s">
        <v>39</v>
      </c>
      <c r="AE22" s="110" t="s">
        <v>63</v>
      </c>
      <c r="AF22" s="110" t="s">
        <v>63</v>
      </c>
      <c r="AG22" s="110" t="s">
        <v>39</v>
      </c>
      <c r="AH22" s="110">
        <f>+'3.2.1.3'!AH22/'3.2.1.3'!AH21-1</f>
        <v>0.39344262295081966</v>
      </c>
      <c r="AI22" s="102">
        <f>+'3.2.1.3'!AI22/'3.2.1.3'!AI21-1</f>
        <v>0.25174950654943484</v>
      </c>
      <c r="AJ22" s="102" t="s">
        <v>39</v>
      </c>
      <c r="AK22" s="206" t="s">
        <v>63</v>
      </c>
      <c r="AL22" s="53" t="s">
        <v>63</v>
      </c>
    </row>
    <row r="23" spans="1:38" ht="15.75" x14ac:dyDescent="0.25">
      <c r="A23" s="456"/>
      <c r="B23" s="4" t="s">
        <v>21</v>
      </c>
      <c r="C23" s="126">
        <f>+'3.2.1.3'!C23/'3.2.1.3'!C22-1</f>
        <v>0.11595576619273307</v>
      </c>
      <c r="D23" s="111" t="s">
        <v>39</v>
      </c>
      <c r="E23" s="111" t="s">
        <v>39</v>
      </c>
      <c r="F23" s="111" t="s">
        <v>39</v>
      </c>
      <c r="G23" s="132">
        <f>+'3.2.1.3'!G23/'3.2.1.3'!G22-1</f>
        <v>0.11595576619273307</v>
      </c>
      <c r="H23" s="482">
        <f>+'3.2.1.3'!H23:I23/'3.2.1.3'!H22:I22-1</f>
        <v>0.10317128273784615</v>
      </c>
      <c r="I23" s="476"/>
      <c r="J23" s="136">
        <f>+'3.2.1.3'!J23/'3.2.1.3'!J22-1</f>
        <v>0.10317128273784615</v>
      </c>
      <c r="K23" s="100">
        <f>+'3.2.1.3'!K23/'3.2.1.3'!K22-1</f>
        <v>0.29386634116570032</v>
      </c>
      <c r="L23" s="112">
        <f>+'3.2.1.3'!L23/'3.2.1.3'!L22-1</f>
        <v>0.1855273287143957</v>
      </c>
      <c r="M23" s="112">
        <f>+'3.2.1.3'!M23/'3.2.1.3'!M22-1</f>
        <v>0.20630177916610082</v>
      </c>
      <c r="N23" s="112">
        <f>+'3.2.1.3'!N23/'3.2.1.3'!N22-1</f>
        <v>0.85363357215967239</v>
      </c>
      <c r="O23" s="147">
        <f>+'3.2.1.3'!O23/'3.2.1.3'!O22-1</f>
        <v>0.25456492000237918</v>
      </c>
      <c r="P23" s="166" t="s">
        <v>63</v>
      </c>
      <c r="Q23" s="222" t="s">
        <v>39</v>
      </c>
      <c r="R23" s="276" t="str">
        <f t="shared" si="0"/>
        <v>S/D</v>
      </c>
      <c r="S23" s="65" t="s">
        <v>39</v>
      </c>
      <c r="T23" s="9" t="s">
        <v>39</v>
      </c>
      <c r="U23" s="9" t="s">
        <v>39</v>
      </c>
      <c r="V23" s="24" t="s">
        <v>63</v>
      </c>
      <c r="W23" s="9" t="s">
        <v>39</v>
      </c>
      <c r="X23" s="144" t="s">
        <v>63</v>
      </c>
      <c r="Y23" s="106" t="s">
        <v>39</v>
      </c>
      <c r="Z23" s="110" t="s">
        <v>63</v>
      </c>
      <c r="AA23" s="186" t="s">
        <v>39</v>
      </c>
      <c r="AB23" s="186" t="s">
        <v>39</v>
      </c>
      <c r="AC23" s="110" t="s">
        <v>63</v>
      </c>
      <c r="AD23" s="110" t="s">
        <v>39</v>
      </c>
      <c r="AE23" s="110" t="s">
        <v>63</v>
      </c>
      <c r="AF23" s="110" t="s">
        <v>63</v>
      </c>
      <c r="AG23" s="110" t="s">
        <v>39</v>
      </c>
      <c r="AH23" s="110">
        <f>+'3.2.1.3'!AH23/'3.2.1.3'!AH22-1</f>
        <v>0.23636363636363633</v>
      </c>
      <c r="AI23" s="102">
        <f>+'3.2.1.3'!AI23/'3.2.1.3'!AI22-1</f>
        <v>0.43319954128440363</v>
      </c>
      <c r="AJ23" s="102" t="s">
        <v>39</v>
      </c>
      <c r="AK23" s="206" t="s">
        <v>63</v>
      </c>
      <c r="AL23" s="53" t="s">
        <v>63</v>
      </c>
    </row>
    <row r="24" spans="1:38" ht="15.75" x14ac:dyDescent="0.25">
      <c r="A24" s="456"/>
      <c r="B24" s="4" t="s">
        <v>22</v>
      </c>
      <c r="C24" s="126">
        <f>+'3.2.1.3'!C24/'3.2.1.3'!C23-1</f>
        <v>-2.7180067950169917E-2</v>
      </c>
      <c r="D24" s="111" t="s">
        <v>39</v>
      </c>
      <c r="E24" s="111" t="s">
        <v>39</v>
      </c>
      <c r="F24" s="111" t="s">
        <v>39</v>
      </c>
      <c r="G24" s="132">
        <f>+'3.2.1.3'!G24/'3.2.1.3'!G23-1</f>
        <v>-2.7180067950169917E-2</v>
      </c>
      <c r="H24" s="482">
        <f>+'3.2.1.3'!H24:I24/'3.2.1.3'!H23:I23-1</f>
        <v>-0.11293992718446599</v>
      </c>
      <c r="I24" s="476"/>
      <c r="J24" s="136">
        <f>+'3.2.1.3'!J24/'3.2.1.3'!J23-1</f>
        <v>-0.11293992718446599</v>
      </c>
      <c r="K24" s="100">
        <f>+'3.2.1.3'!K24/'3.2.1.3'!K23-1</f>
        <v>-0.19669811320754715</v>
      </c>
      <c r="L24" s="112">
        <f>+'3.2.1.3'!L24/'3.2.1.3'!L23-1</f>
        <v>0.19805194805194803</v>
      </c>
      <c r="M24" s="112">
        <f>+'3.2.1.3'!M24/'3.2.1.3'!M23-1</f>
        <v>-4.8299932447646965E-2</v>
      </c>
      <c r="N24" s="112">
        <f>+'3.2.1.3'!N24/'3.2.1.3'!N23-1</f>
        <v>-3.9757040309221447E-2</v>
      </c>
      <c r="O24" s="147">
        <f>+'3.2.1.3'!O24/'3.2.1.3'!O23-1</f>
        <v>-5.4520457023656821E-3</v>
      </c>
      <c r="P24" s="166" t="s">
        <v>63</v>
      </c>
      <c r="Q24" s="222" t="s">
        <v>39</v>
      </c>
      <c r="R24" s="276" t="str">
        <f t="shared" si="0"/>
        <v>S/D</v>
      </c>
      <c r="S24" s="65" t="s">
        <v>39</v>
      </c>
      <c r="T24" s="9" t="s">
        <v>39</v>
      </c>
      <c r="U24" s="9" t="s">
        <v>39</v>
      </c>
      <c r="V24" s="24" t="s">
        <v>63</v>
      </c>
      <c r="W24" s="9" t="s">
        <v>39</v>
      </c>
      <c r="X24" s="144" t="s">
        <v>63</v>
      </c>
      <c r="Y24" s="106" t="s">
        <v>39</v>
      </c>
      <c r="Z24" s="110" t="s">
        <v>63</v>
      </c>
      <c r="AA24" s="186" t="s">
        <v>39</v>
      </c>
      <c r="AB24" s="186" t="s">
        <v>39</v>
      </c>
      <c r="AC24" s="110" t="s">
        <v>63</v>
      </c>
      <c r="AD24" s="110" t="s">
        <v>39</v>
      </c>
      <c r="AE24" s="110" t="s">
        <v>63</v>
      </c>
      <c r="AF24" s="110" t="s">
        <v>63</v>
      </c>
      <c r="AG24" s="110" t="s">
        <v>39</v>
      </c>
      <c r="AH24" s="110">
        <f>+'3.2.1.3'!AH24/'3.2.1.3'!AH23-1</f>
        <v>-0.17128027681660896</v>
      </c>
      <c r="AI24" s="102">
        <f>+'3.2.1.3'!AI24/'3.2.1.3'!AI23-1</f>
        <v>0.53230646129225856</v>
      </c>
      <c r="AJ24" s="102" t="s">
        <v>39</v>
      </c>
      <c r="AK24" s="206" t="s">
        <v>63</v>
      </c>
      <c r="AL24" s="53" t="s">
        <v>63</v>
      </c>
    </row>
    <row r="25" spans="1:38" ht="16.5" thickBot="1" x14ac:dyDescent="0.3">
      <c r="A25" s="458"/>
      <c r="B25" s="5" t="s">
        <v>23</v>
      </c>
      <c r="C25" s="127">
        <f>+'3.2.1.3'!C25/'3.2.1.3'!C24-1</f>
        <v>0.13795110593713611</v>
      </c>
      <c r="D25" s="120" t="s">
        <v>39</v>
      </c>
      <c r="E25" s="120" t="s">
        <v>39</v>
      </c>
      <c r="F25" s="120" t="s">
        <v>39</v>
      </c>
      <c r="G25" s="133">
        <f>+'3.2.1.3'!G25/'3.2.1.3'!G24-1</f>
        <v>0.13795110593713611</v>
      </c>
      <c r="H25" s="485">
        <f>+'3.2.1.3'!H25:I25/'3.2.1.3'!H24:I24-1</f>
        <v>0.27524583155194526</v>
      </c>
      <c r="I25" s="479"/>
      <c r="J25" s="137">
        <f>+'3.2.1.3'!J25/'3.2.1.3'!J24-1</f>
        <v>0.27524583155194526</v>
      </c>
      <c r="K25" s="129">
        <f>+'3.2.1.3'!K25/'3.2.1.3'!K24-1</f>
        <v>0.13652378156194955</v>
      </c>
      <c r="L25" s="121">
        <f>+'3.2.1.3'!L25/'3.2.1.3'!L24-1</f>
        <v>-5.948509485094855E-2</v>
      </c>
      <c r="M25" s="121">
        <f>+'3.2.1.3'!M25/'3.2.1.3'!M24-1</f>
        <v>0.11664497811427887</v>
      </c>
      <c r="N25" s="121">
        <f>+'3.2.1.3'!N25/'3.2.1.3'!N24-1</f>
        <v>0.63369752731454865</v>
      </c>
      <c r="O25" s="148">
        <f>+'3.2.1.3'!O25/'3.2.1.3'!O24-1</f>
        <v>0.10077223758222909</v>
      </c>
      <c r="P25" s="191" t="s">
        <v>63</v>
      </c>
      <c r="Q25" s="243" t="s">
        <v>39</v>
      </c>
      <c r="R25" s="278" t="str">
        <f t="shared" si="0"/>
        <v>S/D</v>
      </c>
      <c r="S25" s="66" t="s">
        <v>39</v>
      </c>
      <c r="T25" s="10" t="s">
        <v>39</v>
      </c>
      <c r="U25" s="10" t="s">
        <v>39</v>
      </c>
      <c r="V25" s="42" t="s">
        <v>63</v>
      </c>
      <c r="W25" s="10" t="s">
        <v>39</v>
      </c>
      <c r="X25" s="145" t="s">
        <v>63</v>
      </c>
      <c r="Y25" s="108" t="s">
        <v>39</v>
      </c>
      <c r="Z25" s="122" t="s">
        <v>63</v>
      </c>
      <c r="AA25" s="188" t="s">
        <v>39</v>
      </c>
      <c r="AB25" s="188" t="s">
        <v>39</v>
      </c>
      <c r="AC25" s="122" t="s">
        <v>63</v>
      </c>
      <c r="AD25" s="122" t="s">
        <v>39</v>
      </c>
      <c r="AE25" s="122" t="s">
        <v>63</v>
      </c>
      <c r="AF25" s="122" t="s">
        <v>63</v>
      </c>
      <c r="AG25" s="122" t="s">
        <v>39</v>
      </c>
      <c r="AH25" s="122">
        <f>+'3.2.1.3'!AH25/'3.2.1.3'!AH24-1</f>
        <v>0.39770354906054273</v>
      </c>
      <c r="AI25" s="123">
        <f>+'3.2.1.3'!AI25/'3.2.1.3'!AI24-1</f>
        <v>-0.33276762402088778</v>
      </c>
      <c r="AJ25" s="123" t="s">
        <v>39</v>
      </c>
      <c r="AK25" s="207" t="s">
        <v>63</v>
      </c>
      <c r="AL25" s="54" t="s">
        <v>63</v>
      </c>
    </row>
    <row r="26" spans="1:38" ht="15.75" x14ac:dyDescent="0.25">
      <c r="A26" s="469">
        <v>2008</v>
      </c>
      <c r="B26" s="6" t="s">
        <v>12</v>
      </c>
      <c r="C26" s="128">
        <f>+'3.2.1.3'!C26/'3.2.1.3'!C25-1</f>
        <v>-5.2941176470588269E-2</v>
      </c>
      <c r="D26" s="113" t="s">
        <v>39</v>
      </c>
      <c r="E26" s="113" t="s">
        <v>39</v>
      </c>
      <c r="F26" s="113" t="s">
        <v>39</v>
      </c>
      <c r="G26" s="134">
        <f>+'3.2.1.3'!G26/'3.2.1.3'!G25-1</f>
        <v>-5.2941176470588269E-2</v>
      </c>
      <c r="H26" s="484">
        <f>+'3.2.1.3'!H26:I26/'3.2.1.3'!H25:I25-1</f>
        <v>-5.786509320101918E-2</v>
      </c>
      <c r="I26" s="481"/>
      <c r="J26" s="138">
        <f>+'3.2.1.3'!J26/'3.2.1.3'!J25-1</f>
        <v>-5.786509320101918E-2</v>
      </c>
      <c r="K26" s="130">
        <f>+'3.2.1.3'!K26/'3.2.1.3'!K25-1</f>
        <v>0.1883234306380781</v>
      </c>
      <c r="L26" s="114">
        <f>+'3.2.1.3'!L26/'3.2.1.3'!L25-1</f>
        <v>0.19420832733035587</v>
      </c>
      <c r="M26" s="114">
        <f>+'3.2.1.3'!M26/'3.2.1.3'!M25-1</f>
        <v>0.26379913126390497</v>
      </c>
      <c r="N26" s="114">
        <f>+'3.2.1.3'!N26/'3.2.1.3'!N25-1</f>
        <v>0.9595212953185499</v>
      </c>
      <c r="O26" s="149">
        <f>+'3.2.1.3'!O26/'3.2.1.3'!O25-1</f>
        <v>0.31582366187424227</v>
      </c>
      <c r="P26" s="139">
        <v>0</v>
      </c>
      <c r="Q26" s="242" t="s">
        <v>39</v>
      </c>
      <c r="R26" s="146">
        <v>0</v>
      </c>
      <c r="S26" s="67" t="s">
        <v>39</v>
      </c>
      <c r="T26" s="14" t="s">
        <v>39</v>
      </c>
      <c r="U26" s="14" t="s">
        <v>39</v>
      </c>
      <c r="V26" s="115">
        <v>0</v>
      </c>
      <c r="W26" s="14" t="s">
        <v>39</v>
      </c>
      <c r="X26" s="146">
        <v>0</v>
      </c>
      <c r="Y26" s="105" t="s">
        <v>39</v>
      </c>
      <c r="Z26" s="116">
        <v>0</v>
      </c>
      <c r="AA26" s="116">
        <v>0</v>
      </c>
      <c r="AB26" s="116" t="s">
        <v>39</v>
      </c>
      <c r="AC26" s="116">
        <v>0</v>
      </c>
      <c r="AD26" s="118" t="s">
        <v>39</v>
      </c>
      <c r="AE26" s="116">
        <v>0</v>
      </c>
      <c r="AF26" s="189" t="s">
        <v>39</v>
      </c>
      <c r="AG26" s="189" t="s">
        <v>39</v>
      </c>
      <c r="AH26" s="116">
        <f>+'3.2.1.3'!AH26/'3.2.1.3'!AH25-1</f>
        <v>-5.2277819268110592E-3</v>
      </c>
      <c r="AI26" s="119">
        <f>+'3.2.1.3'!AI26/'3.2.1.3'!AI25-1</f>
        <v>-8.2567012326354883E-2</v>
      </c>
      <c r="AJ26" s="119">
        <v>0</v>
      </c>
      <c r="AK26" s="312">
        <v>0</v>
      </c>
      <c r="AL26" s="313">
        <v>0</v>
      </c>
    </row>
    <row r="27" spans="1:38" ht="15.75" x14ac:dyDescent="0.25">
      <c r="A27" s="456"/>
      <c r="B27" s="4" t="s">
        <v>13</v>
      </c>
      <c r="C27" s="126">
        <f>+'3.2.1.3'!C27/'3.2.1.3'!C26-1</f>
        <v>-0.1236834998649744</v>
      </c>
      <c r="D27" s="111" t="s">
        <v>39</v>
      </c>
      <c r="E27" s="111" t="s">
        <v>39</v>
      </c>
      <c r="F27" s="111" t="s">
        <v>39</v>
      </c>
      <c r="G27" s="132">
        <f>+'3.2.1.3'!G27/'3.2.1.3'!G26-1</f>
        <v>-0.1236834998649744</v>
      </c>
      <c r="H27" s="482">
        <f>+'3.2.1.3'!H27:I27/'3.2.1.3'!H26:I26-1</f>
        <v>1.2810476122695924E-2</v>
      </c>
      <c r="I27" s="476"/>
      <c r="J27" s="136">
        <f>+'3.2.1.3'!J27/'3.2.1.3'!J26-1</f>
        <v>1.2810476122695924E-2</v>
      </c>
      <c r="K27" s="100">
        <f>+'3.2.1.3'!K27/'3.2.1.3'!K26-1</f>
        <v>0.61521739130434772</v>
      </c>
      <c r="L27" s="112">
        <f>+'3.2.1.3'!L27/'3.2.1.3'!L26-1</f>
        <v>3.7881529738207353E-2</v>
      </c>
      <c r="M27" s="112">
        <f>+'3.2.1.3'!M27/'3.2.1.3'!M26-1</f>
        <v>2.0119037639365622E-3</v>
      </c>
      <c r="N27" s="112">
        <f>+'3.2.1.3'!N27/'3.2.1.3'!N26-1</f>
        <v>-6.1792707023531568E-2</v>
      </c>
      <c r="O27" s="147">
        <f>+'3.2.1.3'!O27/'3.2.1.3'!O26-1</f>
        <v>9.2940595688662198E-2</v>
      </c>
      <c r="P27" s="100">
        <f>+'3.2.1.3'!P27/'3.2.1.3'!P26-1</f>
        <v>4.4148506860371306E-2</v>
      </c>
      <c r="Q27" s="222" t="s">
        <v>39</v>
      </c>
      <c r="R27" s="147">
        <f>+'3.2.1.3'!R27/'3.2.1.3'!R26-1</f>
        <v>4.4148506860371306E-2</v>
      </c>
      <c r="S27" s="65" t="s">
        <v>39</v>
      </c>
      <c r="T27" s="9" t="s">
        <v>39</v>
      </c>
      <c r="U27" s="9" t="s">
        <v>39</v>
      </c>
      <c r="V27" s="102">
        <f>+'3.2.1.3'!V27/'3.2.1.3'!V26-1</f>
        <v>0.11430320342787192</v>
      </c>
      <c r="W27" s="9" t="s">
        <v>39</v>
      </c>
      <c r="X27" s="136">
        <f>+'3.2.1.3'!X27/'3.2.1.3'!X26-1</f>
        <v>0.11430320342787192</v>
      </c>
      <c r="Y27" s="106" t="s">
        <v>39</v>
      </c>
      <c r="Z27" s="102">
        <f>+'3.2.1.3'!Z27/'3.2.1.3'!Z26-1</f>
        <v>-5.4278502998887257E-2</v>
      </c>
      <c r="AA27" s="102">
        <f>+'3.2.1.3'!AA27/'3.2.1.3'!AA26-1</f>
        <v>-6.8807339449541316E-2</v>
      </c>
      <c r="AB27" s="102" t="s">
        <v>39</v>
      </c>
      <c r="AC27" s="102">
        <f>+'3.2.1.3'!AC27/'3.2.1.3'!AC26-1</f>
        <v>-9.0313684936228933E-2</v>
      </c>
      <c r="AD27" s="110" t="s">
        <v>39</v>
      </c>
      <c r="AE27" s="102">
        <f>+'3.2.1.3'!AE27/'3.2.1.3'!AE26-1</f>
        <v>-0.19005894535606183</v>
      </c>
      <c r="AF27" s="189" t="s">
        <v>39</v>
      </c>
      <c r="AG27" s="186" t="s">
        <v>39</v>
      </c>
      <c r="AH27" s="102">
        <f>+'3.2.1.3'!AH27/'3.2.1.3'!AH26-1</f>
        <v>0.25900900900900892</v>
      </c>
      <c r="AI27" s="102">
        <f>+'3.2.1.3'!AI27/'3.2.1.3'!AI26-1</f>
        <v>-0.22264875239923221</v>
      </c>
      <c r="AJ27" s="102">
        <f>+'3.2.1.3'!AJ27/'3.2.1.3'!AJ26-1</f>
        <v>-9.589041095890416E-2</v>
      </c>
      <c r="AK27" s="309">
        <f>+'3.2.1.3'!AK27/'3.2.1.3'!AK26-1</f>
        <v>-7.394435071762151E-2</v>
      </c>
      <c r="AL27" s="301">
        <f>+'3.2.1.3'!AL27/'3.2.1.3'!AL26-1</f>
        <v>-2.4948718980010498E-2</v>
      </c>
    </row>
    <row r="28" spans="1:38" ht="15.75" x14ac:dyDescent="0.25">
      <c r="A28" s="456"/>
      <c r="B28" s="4" t="s">
        <v>14</v>
      </c>
      <c r="C28" s="126">
        <f>+'3.2.1.3'!C28/'3.2.1.3'!C27-1</f>
        <v>5.8551617873651818E-2</v>
      </c>
      <c r="D28" s="111" t="s">
        <v>39</v>
      </c>
      <c r="E28" s="111" t="s">
        <v>39</v>
      </c>
      <c r="F28" s="111" t="s">
        <v>39</v>
      </c>
      <c r="G28" s="132">
        <f>+'3.2.1.3'!G28/'3.2.1.3'!G27-1</f>
        <v>5.8551617873651818E-2</v>
      </c>
      <c r="H28" s="482">
        <f>+'3.2.1.3'!H28:I28/'3.2.1.3'!H27:I27-1</f>
        <v>-0.38865856229358442</v>
      </c>
      <c r="I28" s="476"/>
      <c r="J28" s="136">
        <f>+'3.2.1.3'!J28/'3.2.1.3'!J27-1</f>
        <v>-0.38865856229358442</v>
      </c>
      <c r="K28" s="100">
        <f>+'3.2.1.3'!K28/'3.2.1.3'!K27-1</f>
        <v>-0.15868102288021535</v>
      </c>
      <c r="L28" s="112">
        <f>+'3.2.1.3'!L28/'3.2.1.3'!L27-1</f>
        <v>-0.20330117400906655</v>
      </c>
      <c r="M28" s="112">
        <f>+'3.2.1.3'!M28/'3.2.1.3'!M27-1</f>
        <v>-5.4714297665857892E-2</v>
      </c>
      <c r="N28" s="112">
        <f>+'3.2.1.3'!N28/'3.2.1.3'!N27-1</f>
        <v>-0.52058204097262117</v>
      </c>
      <c r="O28" s="147">
        <f>+'3.2.1.3'!O28/'3.2.1.3'!O27-1</f>
        <v>-0.18973772170194825</v>
      </c>
      <c r="P28" s="100">
        <f>+'3.2.1.3'!P28/'3.2.1.3'!P27-1</f>
        <v>-0.28623328437814022</v>
      </c>
      <c r="Q28" s="222" t="s">
        <v>39</v>
      </c>
      <c r="R28" s="147">
        <f>+'3.2.1.3'!R28/'3.2.1.3'!R27-1</f>
        <v>-0.28623328437814022</v>
      </c>
      <c r="S28" s="65" t="s">
        <v>39</v>
      </c>
      <c r="T28" s="9" t="s">
        <v>39</v>
      </c>
      <c r="U28" s="9" t="s">
        <v>39</v>
      </c>
      <c r="V28" s="102">
        <f>+'3.2.1.3'!V28/'3.2.1.3'!V27-1</f>
        <v>-0.20892844063575766</v>
      </c>
      <c r="W28" s="9" t="s">
        <v>39</v>
      </c>
      <c r="X28" s="136">
        <f>+'3.2.1.3'!X28/'3.2.1.3'!X27-1</f>
        <v>-0.20892844063575766</v>
      </c>
      <c r="Y28" s="106" t="s">
        <v>39</v>
      </c>
      <c r="Z28" s="102">
        <f>+'3.2.1.3'!Z28/'3.2.1.3'!Z27-1</f>
        <v>-0.54547019829540555</v>
      </c>
      <c r="AA28" s="102">
        <f>+'3.2.1.3'!AA28/'3.2.1.3'!AA27-1</f>
        <v>-0.66909402441636323</v>
      </c>
      <c r="AB28" s="102" t="s">
        <v>39</v>
      </c>
      <c r="AC28" s="102">
        <f>+'3.2.1.3'!AC28/'3.2.1.3'!AC27-1</f>
        <v>-0.29230769230769227</v>
      </c>
      <c r="AD28" s="110" t="s">
        <v>39</v>
      </c>
      <c r="AE28" s="102">
        <f>+'3.2.1.3'!AE28/'3.2.1.3'!AE27-1</f>
        <v>-0.35051140833988981</v>
      </c>
      <c r="AF28" s="189" t="s">
        <v>39</v>
      </c>
      <c r="AG28" s="102">
        <v>0</v>
      </c>
      <c r="AH28" s="102">
        <f>+'3.2.1.3'!AH28/'3.2.1.3'!AH27-1</f>
        <v>-0.12939773404889687</v>
      </c>
      <c r="AI28" s="102">
        <f>+'3.2.1.3'!AI28/'3.2.1.3'!AI27-1</f>
        <v>-0.35144032921810697</v>
      </c>
      <c r="AJ28" s="102">
        <f>+'3.2.1.3'!AJ28/'3.2.1.3'!AJ27-1</f>
        <v>0.57738095238095233</v>
      </c>
      <c r="AK28" s="309">
        <f>+'3.2.1.3'!AK28/'3.2.1.3'!AK27-1</f>
        <v>-0.46906580241453744</v>
      </c>
      <c r="AL28" s="301">
        <f>+'3.2.1.3'!AL28/'3.2.1.3'!AL27-1</f>
        <v>-0.37996180293449167</v>
      </c>
    </row>
    <row r="29" spans="1:38" ht="15.75" x14ac:dyDescent="0.25">
      <c r="A29" s="456"/>
      <c r="B29" s="4" t="s">
        <v>15</v>
      </c>
      <c r="C29" s="126">
        <f>+'3.2.1.3'!C29/'3.2.1.3'!C28-1</f>
        <v>-2.4454148471615755E-2</v>
      </c>
      <c r="D29" s="111" t="s">
        <v>39</v>
      </c>
      <c r="E29" s="111" t="s">
        <v>39</v>
      </c>
      <c r="F29" s="111" t="s">
        <v>39</v>
      </c>
      <c r="G29" s="132">
        <f>+'3.2.1.3'!G29/'3.2.1.3'!G28-1</f>
        <v>-2.4454148471615755E-2</v>
      </c>
      <c r="H29" s="482">
        <f>+'3.2.1.3'!H29:I29/'3.2.1.3'!H28:I28-1</f>
        <v>0.11712643678160917</v>
      </c>
      <c r="I29" s="476"/>
      <c r="J29" s="136">
        <f>+'3.2.1.3'!J29/'3.2.1.3'!J28-1</f>
        <v>0.11712643678160917</v>
      </c>
      <c r="K29" s="100">
        <f>+'3.2.1.3'!K29/'3.2.1.3'!K28-1</f>
        <v>-7.6147816349384057E-2</v>
      </c>
      <c r="L29" s="112">
        <f>+'3.2.1.3'!L29/'3.2.1.3'!L28-1</f>
        <v>-0.18689816165742634</v>
      </c>
      <c r="M29" s="112">
        <f>+'3.2.1.3'!M29/'3.2.1.3'!M28-1</f>
        <v>-0.3593238339676077</v>
      </c>
      <c r="N29" s="112">
        <f>+'3.2.1.3'!N29/'3.2.1.3'!N28-1</f>
        <v>0.11701277955271561</v>
      </c>
      <c r="O29" s="147">
        <f>+'3.2.1.3'!O29/'3.2.1.3'!O28-1</f>
        <v>-0.20529210643674745</v>
      </c>
      <c r="P29" s="100">
        <f>+'3.2.1.3'!P29/'3.2.1.3'!P28-1</f>
        <v>-0.17933723196881091</v>
      </c>
      <c r="Q29" s="222" t="s">
        <v>39</v>
      </c>
      <c r="R29" s="147">
        <f>+'3.2.1.3'!R29/'3.2.1.3'!R28-1</f>
        <v>-0.17933723196881091</v>
      </c>
      <c r="S29" s="65" t="s">
        <v>39</v>
      </c>
      <c r="T29" s="9" t="s">
        <v>39</v>
      </c>
      <c r="U29" s="9" t="s">
        <v>39</v>
      </c>
      <c r="V29" s="102">
        <f>+'3.2.1.3'!V29/'3.2.1.3'!V28-1</f>
        <v>-4.624785889542149E-2</v>
      </c>
      <c r="W29" s="9" t="s">
        <v>39</v>
      </c>
      <c r="X29" s="136">
        <f>+'3.2.1.3'!X29/'3.2.1.3'!X28-1</f>
        <v>-4.624785889542149E-2</v>
      </c>
      <c r="Y29" s="106" t="s">
        <v>39</v>
      </c>
      <c r="Z29" s="102">
        <f>+'3.2.1.3'!Z29/'3.2.1.3'!Z28-1</f>
        <v>-0.39000778668686997</v>
      </c>
      <c r="AA29" s="102">
        <f>+'3.2.1.3'!AA29/'3.2.1.3'!AA28-1</f>
        <v>-0.64983818770226542</v>
      </c>
      <c r="AB29" s="102" t="s">
        <v>39</v>
      </c>
      <c r="AC29" s="102">
        <f>+'3.2.1.3'!AC29/'3.2.1.3'!AC28-1</f>
        <v>-0.26011994002998495</v>
      </c>
      <c r="AD29" s="110" t="s">
        <v>39</v>
      </c>
      <c r="AE29" s="102">
        <f>+'3.2.1.3'!AE29/'3.2.1.3'!AE28-1</f>
        <v>0.15112053301029671</v>
      </c>
      <c r="AF29" s="189" t="s">
        <v>39</v>
      </c>
      <c r="AG29" s="102">
        <f>+'3.2.1.3'!AG29/'3.2.1.3'!AG28-1</f>
        <v>0.83276450511945388</v>
      </c>
      <c r="AH29" s="102">
        <f>+'3.2.1.3'!AH29/'3.2.1.3'!AH28-1</f>
        <v>-0.32260273972602738</v>
      </c>
      <c r="AI29" s="102">
        <f>+'3.2.1.3'!AI29/'3.2.1.3'!AI28-1</f>
        <v>-0.5321489001692048</v>
      </c>
      <c r="AJ29" s="102">
        <f>+'3.2.1.3'!AJ29/'3.2.1.3'!AJ28-1</f>
        <v>-0.64871355060034308</v>
      </c>
      <c r="AK29" s="309">
        <f>+'3.2.1.3'!AK29/'3.2.1.3'!AK28-1</f>
        <v>-0.35467949674275201</v>
      </c>
      <c r="AL29" s="301">
        <f>+'3.2.1.3'!AL29/'3.2.1.3'!AL28-1</f>
        <v>-0.2379884774538632</v>
      </c>
    </row>
    <row r="30" spans="1:38" ht="15.75" x14ac:dyDescent="0.25">
      <c r="A30" s="456"/>
      <c r="B30" s="4" t="s">
        <v>16</v>
      </c>
      <c r="C30" s="126">
        <f>+'3.2.1.3'!C30/'3.2.1.3'!C29-1</f>
        <v>2.6857654431513556E-3</v>
      </c>
      <c r="D30" s="111" t="s">
        <v>39</v>
      </c>
      <c r="E30" s="111" t="s">
        <v>39</v>
      </c>
      <c r="F30" s="111" t="s">
        <v>39</v>
      </c>
      <c r="G30" s="132">
        <f>+'3.2.1.3'!G30/'3.2.1.3'!G29-1</f>
        <v>2.6857654431513556E-3</v>
      </c>
      <c r="H30" s="482">
        <f>+'3.2.1.3'!H30:I30/'3.2.1.3'!H29:I29-1</f>
        <v>0.20629694413005462</v>
      </c>
      <c r="I30" s="476"/>
      <c r="J30" s="136">
        <f>+'3.2.1.3'!J30/'3.2.1.3'!J29-1</f>
        <v>0.20629694413005462</v>
      </c>
      <c r="K30" s="100">
        <f>+'3.2.1.3'!K30/'3.2.1.3'!K29-1</f>
        <v>-0.12415584415584413</v>
      </c>
      <c r="L30" s="112">
        <f>+'3.2.1.3'!L30/'3.2.1.3'!L29-1</f>
        <v>-0.24636640947425081</v>
      </c>
      <c r="M30" s="112">
        <f>+'3.2.1.3'!M30/'3.2.1.3'!M29-1</f>
        <v>8.1502970023483723E-3</v>
      </c>
      <c r="N30" s="112">
        <f>+'3.2.1.3'!N30/'3.2.1.3'!N29-1</f>
        <v>-0.34608509116910979</v>
      </c>
      <c r="O30" s="147">
        <f>+'3.2.1.3'!O30/'3.2.1.3'!O29-1</f>
        <v>-0.14024504302282081</v>
      </c>
      <c r="P30" s="100">
        <f>+'3.2.1.3'!P30/'3.2.1.3'!P29-1</f>
        <v>-0.26814462918975979</v>
      </c>
      <c r="Q30" s="222" t="s">
        <v>39</v>
      </c>
      <c r="R30" s="147">
        <f>+'3.2.1.3'!R30/'3.2.1.3'!R29-1</f>
        <v>-0.26814462918975979</v>
      </c>
      <c r="S30" s="65" t="s">
        <v>39</v>
      </c>
      <c r="T30" s="9" t="s">
        <v>39</v>
      </c>
      <c r="U30" s="9" t="s">
        <v>39</v>
      </c>
      <c r="V30" s="102">
        <f>+'3.2.1.3'!V30/'3.2.1.3'!V29-1</f>
        <v>-0.19536938161343564</v>
      </c>
      <c r="W30" s="9" t="s">
        <v>39</v>
      </c>
      <c r="X30" s="136">
        <f>+'3.2.1.3'!X30/'3.2.1.3'!X29-1</f>
        <v>-0.19536938161343564</v>
      </c>
      <c r="Y30" s="106" t="s">
        <v>39</v>
      </c>
      <c r="Z30" s="102">
        <f>+'3.2.1.3'!Z30/'3.2.1.3'!Z29-1</f>
        <v>-0.16239434190098323</v>
      </c>
      <c r="AA30" s="102">
        <f>+'3.2.1.3'!AA30/'3.2.1.3'!AA29-1</f>
        <v>-0.10905730129390023</v>
      </c>
      <c r="AB30" s="102" t="s">
        <v>39</v>
      </c>
      <c r="AC30" s="102">
        <f>+'3.2.1.3'!AC30/'3.2.1.3'!AC29-1</f>
        <v>-0.1379360254740194</v>
      </c>
      <c r="AD30" s="110" t="s">
        <v>39</v>
      </c>
      <c r="AE30" s="102">
        <f>+'3.2.1.3'!AE30/'3.2.1.3'!AE29-1</f>
        <v>-0.26756116811365427</v>
      </c>
      <c r="AF30" s="189" t="s">
        <v>39</v>
      </c>
      <c r="AG30" s="102">
        <f>+'3.2.1.3'!AG30/'3.2.1.3'!AG29-1</f>
        <v>-2.4208566108007479E-2</v>
      </c>
      <c r="AH30" s="102">
        <f>+'3.2.1.3'!AH30/'3.2.1.3'!AH29-1</f>
        <v>-6.2689585439838269E-2</v>
      </c>
      <c r="AI30" s="102">
        <f>+'3.2.1.3'!AI30/'3.2.1.3'!AI29-1</f>
        <v>-0.31057866184448468</v>
      </c>
      <c r="AJ30" s="102">
        <f>+'3.2.1.3'!AJ30/'3.2.1.3'!AJ29-1</f>
        <v>0.1796875</v>
      </c>
      <c r="AK30" s="309">
        <f>+'3.2.1.3'!AK30/'3.2.1.3'!AK29-1</f>
        <v>-0.15926560964802439</v>
      </c>
      <c r="AL30" s="301">
        <f>+'3.2.1.3'!AL30/'3.2.1.3'!AL29-1</f>
        <v>-0.13365519770213286</v>
      </c>
    </row>
    <row r="31" spans="1:38" ht="15.75" x14ac:dyDescent="0.25">
      <c r="A31" s="456">
        <v>2008</v>
      </c>
      <c r="B31" s="4" t="s">
        <v>17</v>
      </c>
      <c r="C31" s="126">
        <f>+'3.2.1.3'!C31/'3.2.1.3'!C30-1</f>
        <v>3.8690476190476275E-2</v>
      </c>
      <c r="D31" s="111" t="s">
        <v>39</v>
      </c>
      <c r="E31" s="111" t="s">
        <v>39</v>
      </c>
      <c r="F31" s="111" t="s">
        <v>39</v>
      </c>
      <c r="G31" s="132">
        <f>+'3.2.1.3'!G31/'3.2.1.3'!G30-1</f>
        <v>3.8690476190476275E-2</v>
      </c>
      <c r="H31" s="482">
        <f>+'3.2.1.3'!H31:I31/'3.2.1.3'!H30:I30-1</f>
        <v>0.12188672807915379</v>
      </c>
      <c r="I31" s="476"/>
      <c r="J31" s="136">
        <f>+'3.2.1.3'!J31/'3.2.1.3'!J30-1</f>
        <v>0.12188672807915379</v>
      </c>
      <c r="K31" s="100">
        <f>+'3.2.1.3'!K31/'3.2.1.3'!K30-1</f>
        <v>-0.58758402530644527</v>
      </c>
      <c r="L31" s="112">
        <f>+'3.2.1.3'!L31/'3.2.1.3'!L30-1</f>
        <v>-0.42476190476190478</v>
      </c>
      <c r="M31" s="112">
        <f>+'3.2.1.3'!M31/'3.2.1.3'!M30-1</f>
        <v>-0.68662647300630308</v>
      </c>
      <c r="N31" s="112">
        <f>+'3.2.1.3'!N31/'3.2.1.3'!N30-1</f>
        <v>-7.1623838162930609E-2</v>
      </c>
      <c r="O31" s="147">
        <f>+'3.2.1.3'!O31/'3.2.1.3'!O30-1</f>
        <v>-0.53837367419091653</v>
      </c>
      <c r="P31" s="100">
        <f>+'3.2.1.3'!P31/'3.2.1.3'!P30-1</f>
        <v>-9.0155066714749377E-2</v>
      </c>
      <c r="Q31" s="222" t="s">
        <v>39</v>
      </c>
      <c r="R31" s="147">
        <f>+'3.2.1.3'!R31/'3.2.1.3'!R30-1</f>
        <v>-9.0155066714749377E-2</v>
      </c>
      <c r="S31" s="65" t="s">
        <v>39</v>
      </c>
      <c r="T31" s="9" t="s">
        <v>39</v>
      </c>
      <c r="U31" s="9" t="s">
        <v>39</v>
      </c>
      <c r="V31" s="102">
        <f>+'3.2.1.3'!V31/'3.2.1.3'!V30-1</f>
        <v>-0.12107136393798634</v>
      </c>
      <c r="W31" s="9" t="s">
        <v>39</v>
      </c>
      <c r="X31" s="136">
        <f>+'3.2.1.3'!X31/'3.2.1.3'!X30-1</f>
        <v>-0.12107136393798634</v>
      </c>
      <c r="Y31" s="106" t="s">
        <v>39</v>
      </c>
      <c r="Z31" s="102">
        <f>+'3.2.1.3'!Z31/'3.2.1.3'!Z30-1</f>
        <v>-4.1848587198286546E-2</v>
      </c>
      <c r="AA31" s="102">
        <f>+'3.2.1.3'!AA31/'3.2.1.3'!AA30-1</f>
        <v>-0.22614107883817425</v>
      </c>
      <c r="AB31" s="102" t="s">
        <v>39</v>
      </c>
      <c r="AC31" s="102">
        <f>+'3.2.1.3'!AC31/'3.2.1.3'!AC30-1</f>
        <v>1.6453995970449942E-2</v>
      </c>
      <c r="AD31" s="110" t="s">
        <v>39</v>
      </c>
      <c r="AE31" s="102">
        <f>+'3.2.1.3'!AE31/'3.2.1.3'!AE30-1</f>
        <v>-0.16846264367816088</v>
      </c>
      <c r="AF31" s="189" t="s">
        <v>39</v>
      </c>
      <c r="AG31" s="102">
        <f>+'3.2.1.3'!AG31/'3.2.1.3'!AG30-1</f>
        <v>3.8167938931297218E-3</v>
      </c>
      <c r="AH31" s="102">
        <f>+'3.2.1.3'!AH31/'3.2.1.3'!AH30-1</f>
        <v>3.0204962243797207E-2</v>
      </c>
      <c r="AI31" s="102">
        <f>+'3.2.1.3'!AI31/'3.2.1.3'!AI30-1</f>
        <v>0.61967213114754105</v>
      </c>
      <c r="AJ31" s="102">
        <f>+'3.2.1.3'!AJ31/'3.2.1.3'!AJ30-1</f>
        <v>0.76903973509933765</v>
      </c>
      <c r="AK31" s="309">
        <f>+'3.2.1.3'!AK31/'3.2.1.3'!AK30-1</f>
        <v>1.1594867094408823E-2</v>
      </c>
      <c r="AL31" s="301">
        <f>+'3.2.1.3'!AL31/'3.2.1.3'!AL30-1</f>
        <v>-0.1042002579812964</v>
      </c>
    </row>
    <row r="32" spans="1:38" ht="15.75" x14ac:dyDescent="0.25">
      <c r="A32" s="456"/>
      <c r="B32" s="4" t="s">
        <v>18</v>
      </c>
      <c r="C32" s="126">
        <f>+'3.2.1.3'!C32/'3.2.1.3'!C31-1</f>
        <v>-0.21174785100286531</v>
      </c>
      <c r="D32" s="111" t="s">
        <v>39</v>
      </c>
      <c r="E32" s="111" t="s">
        <v>39</v>
      </c>
      <c r="F32" s="111" t="s">
        <v>39</v>
      </c>
      <c r="G32" s="132">
        <f>+'3.2.1.3'!G32/'3.2.1.3'!G31-1</f>
        <v>-0.21174785100286531</v>
      </c>
      <c r="H32" s="482">
        <f>+'3.2.1.3'!H32:I32/'3.2.1.3'!H31:I31-1</f>
        <v>0.18680149015433734</v>
      </c>
      <c r="I32" s="476"/>
      <c r="J32" s="136">
        <f>+'3.2.1.3'!J32/'3.2.1.3'!J31-1</f>
        <v>0.18680149015433734</v>
      </c>
      <c r="K32" s="100">
        <f>+'3.2.1.3'!K32/'3.2.1.3'!K31-1</f>
        <v>2.2377756471716204</v>
      </c>
      <c r="L32" s="112">
        <f>+'3.2.1.3'!L32/'3.2.1.3'!L31-1</f>
        <v>1.6237582781456954</v>
      </c>
      <c r="M32" s="112">
        <f>+'3.2.1.3'!M32/'3.2.1.3'!M31-1</f>
        <v>2.9877568867512023</v>
      </c>
      <c r="N32" s="112">
        <f>+'3.2.1.3'!N32/'3.2.1.3'!N31-1</f>
        <v>0.5965842167255595</v>
      </c>
      <c r="O32" s="147">
        <f>+'3.2.1.3'!O32/'3.2.1.3'!O31-1</f>
        <v>1.9367267585719334</v>
      </c>
      <c r="P32" s="100">
        <f>+'3.2.1.3'!P32/'3.2.1.3'!P31-1</f>
        <v>0.28953626634958374</v>
      </c>
      <c r="Q32" s="222" t="s">
        <v>39</v>
      </c>
      <c r="R32" s="147">
        <f>+'3.2.1.3'!R32/'3.2.1.3'!R31-1</f>
        <v>0.28953626634958374</v>
      </c>
      <c r="S32" s="65" t="s">
        <v>39</v>
      </c>
      <c r="T32" s="9" t="s">
        <v>39</v>
      </c>
      <c r="U32" s="9" t="s">
        <v>39</v>
      </c>
      <c r="V32" s="102">
        <f>+'3.2.1.3'!V32/'3.2.1.3'!V31-1</f>
        <v>0.11956074124914218</v>
      </c>
      <c r="W32" s="9" t="s">
        <v>39</v>
      </c>
      <c r="X32" s="136">
        <f>+'3.2.1.3'!X32/'3.2.1.3'!X31-1</f>
        <v>0.11956074124914218</v>
      </c>
      <c r="Y32" s="106" t="s">
        <v>39</v>
      </c>
      <c r="Z32" s="102">
        <f>+'3.2.1.3'!Z32/'3.2.1.3'!Z31-1</f>
        <v>0.2942997162754708</v>
      </c>
      <c r="AA32" s="102">
        <f>+'3.2.1.3'!AA32/'3.2.1.3'!AA31-1</f>
        <v>0.32439678284182305</v>
      </c>
      <c r="AB32" s="102" t="s">
        <v>39</v>
      </c>
      <c r="AC32" s="102">
        <f>+'3.2.1.3'!AC32/'3.2.1.3'!AC31-1</f>
        <v>0.35298975883713246</v>
      </c>
      <c r="AD32" s="110" t="s">
        <v>39</v>
      </c>
      <c r="AE32" s="102">
        <f>+'3.2.1.3'!AE32/'3.2.1.3'!AE31-1</f>
        <v>0.19222462203023749</v>
      </c>
      <c r="AF32" s="189" t="s">
        <v>39</v>
      </c>
      <c r="AG32" s="102">
        <f>+'3.2.1.3'!AG32/'3.2.1.3'!AG31-1</f>
        <v>0.12357414448669202</v>
      </c>
      <c r="AH32" s="102">
        <f>+'3.2.1.3'!AH32/'3.2.1.3'!AH31-1</f>
        <v>-1.0471204188481353E-3</v>
      </c>
      <c r="AI32" s="102">
        <f>+'3.2.1.3'!AI32/'3.2.1.3'!AI31-1</f>
        <v>1.0619433198380568</v>
      </c>
      <c r="AJ32" s="102">
        <f>+'3.2.1.3'!AJ32/'3.2.1.3'!AJ31-1</f>
        <v>-7.4403369209171788E-2</v>
      </c>
      <c r="AK32" s="309">
        <f>+'3.2.1.3'!AK32/'3.2.1.3'!AK31-1</f>
        <v>0.32197707606578163</v>
      </c>
      <c r="AL32" s="301">
        <f>+'3.2.1.3'!AL32/'3.2.1.3'!AL31-1</f>
        <v>0.40017099401520939</v>
      </c>
    </row>
    <row r="33" spans="1:38" ht="15.75" x14ac:dyDescent="0.25">
      <c r="A33" s="456"/>
      <c r="B33" s="4" t="s">
        <v>19</v>
      </c>
      <c r="C33" s="126">
        <f>+'3.2.1.3'!C33/'3.2.1.3'!C32-1</f>
        <v>6.9792802617230087E-2</v>
      </c>
      <c r="D33" s="111" t="s">
        <v>39</v>
      </c>
      <c r="E33" s="111" t="s">
        <v>39</v>
      </c>
      <c r="F33" s="111" t="s">
        <v>39</v>
      </c>
      <c r="G33" s="132">
        <f>+'3.2.1.3'!G33/'3.2.1.3'!G32-1</f>
        <v>6.9792802617230087E-2</v>
      </c>
      <c r="H33" s="482">
        <f>+'3.2.1.3'!H33:I33/'3.2.1.3'!H32:I32-1</f>
        <v>-0.18949391415759131</v>
      </c>
      <c r="I33" s="476"/>
      <c r="J33" s="136">
        <f>+'3.2.1.3'!J33/'3.2.1.3'!J32-1</f>
        <v>-0.18949391415759131</v>
      </c>
      <c r="K33" s="100">
        <f>+'3.2.1.3'!K33/'3.2.1.3'!K32-1</f>
        <v>-0.24163458691145989</v>
      </c>
      <c r="L33" s="112">
        <f>+'3.2.1.3'!L33/'3.2.1.3'!L32-1</f>
        <v>-9.6545196403218125E-2</v>
      </c>
      <c r="M33" s="112">
        <f>+'3.2.1.3'!M33/'3.2.1.3'!M32-1</f>
        <v>-2.5657894736842102E-2</v>
      </c>
      <c r="N33" s="112">
        <f>+'3.2.1.3'!N33/'3.2.1.3'!N32-1</f>
        <v>-0.1073404647731464</v>
      </c>
      <c r="O33" s="147">
        <f>+'3.2.1.3'!O33/'3.2.1.3'!O32-1</f>
        <v>-0.11109773712084736</v>
      </c>
      <c r="P33" s="100">
        <f>+'3.2.1.3'!P33/'3.2.1.3'!P32-1</f>
        <v>0.11065006915629327</v>
      </c>
      <c r="Q33" s="222" t="s">
        <v>39</v>
      </c>
      <c r="R33" s="147">
        <f>+'3.2.1.3'!R33/'3.2.1.3'!R32-1</f>
        <v>0.11065006915629327</v>
      </c>
      <c r="S33" s="65" t="s">
        <v>39</v>
      </c>
      <c r="T33" s="9" t="s">
        <v>39</v>
      </c>
      <c r="U33" s="9" t="s">
        <v>39</v>
      </c>
      <c r="V33" s="102">
        <f>+'3.2.1.3'!V33/'3.2.1.3'!V32-1</f>
        <v>0.14670181461500742</v>
      </c>
      <c r="W33" s="9" t="s">
        <v>39</v>
      </c>
      <c r="X33" s="136">
        <f>+'3.2.1.3'!X33/'3.2.1.3'!X32-1</f>
        <v>0.14670181461500742</v>
      </c>
      <c r="Y33" s="106" t="s">
        <v>39</v>
      </c>
      <c r="Z33" s="102">
        <f>+'3.2.1.3'!Z33/'3.2.1.3'!Z32-1</f>
        <v>0.30327487710907408</v>
      </c>
      <c r="AA33" s="102">
        <f>+'3.2.1.3'!AA33/'3.2.1.3'!AA32-1</f>
        <v>1.0404858299595143</v>
      </c>
      <c r="AB33" s="102" t="s">
        <v>39</v>
      </c>
      <c r="AC33" s="102">
        <f>+'3.2.1.3'!AC33/'3.2.1.3'!AC32-1</f>
        <v>7.6608472713954434E-2</v>
      </c>
      <c r="AD33" s="110" t="s">
        <v>39</v>
      </c>
      <c r="AE33" s="102">
        <f>+'3.2.1.3'!AE33/'3.2.1.3'!AE32-1</f>
        <v>-0.16775362318840581</v>
      </c>
      <c r="AF33" s="189" t="s">
        <v>39</v>
      </c>
      <c r="AG33" s="102">
        <f>+'3.2.1.3'!AG33/'3.2.1.3'!AG32-1</f>
        <v>0.17935702199661585</v>
      </c>
      <c r="AH33" s="102">
        <f>+'3.2.1.3'!AH33/'3.2.1.3'!AH32-1</f>
        <v>0.22327044025157239</v>
      </c>
      <c r="AI33" s="102">
        <f>+'3.2.1.3'!AI33/'3.2.1.3'!AI32-1</f>
        <v>-0.39505203220106033</v>
      </c>
      <c r="AJ33" s="102">
        <f>+'3.2.1.3'!AJ33/'3.2.1.3'!AJ32-1</f>
        <v>-0.1880687563195147</v>
      </c>
      <c r="AK33" s="309">
        <f>+'3.2.1.3'!AK33/'3.2.1.3'!AK32-1</f>
        <v>0.1434544208361892</v>
      </c>
      <c r="AL33" s="301">
        <f>+'3.2.1.3'!AL33/'3.2.1.3'!AL32-1</f>
        <v>4.7804987787633424E-2</v>
      </c>
    </row>
    <row r="34" spans="1:38" ht="15.75" x14ac:dyDescent="0.25">
      <c r="A34" s="456"/>
      <c r="B34" s="4" t="s">
        <v>20</v>
      </c>
      <c r="C34" s="126">
        <f>+'3.2.1.3'!C34/'3.2.1.3'!C33-1</f>
        <v>3.669724770642202E-2</v>
      </c>
      <c r="D34" s="111" t="s">
        <v>39</v>
      </c>
      <c r="E34" s="111" t="s">
        <v>39</v>
      </c>
      <c r="F34" s="111" t="s">
        <v>39</v>
      </c>
      <c r="G34" s="132">
        <f>+'3.2.1.3'!G34/'3.2.1.3'!G33-1</f>
        <v>3.669724770642202E-2</v>
      </c>
      <c r="H34" s="482">
        <f>+'3.2.1.3'!H34:I34/'3.2.1.3'!H33:I33-1</f>
        <v>1.6202971862156135E-2</v>
      </c>
      <c r="I34" s="476"/>
      <c r="J34" s="136">
        <f>+'3.2.1.3'!J34/'3.2.1.3'!J33-1</f>
        <v>1.6202971862156135E-2</v>
      </c>
      <c r="K34" s="100">
        <f>+'3.2.1.3'!K34/'3.2.1.3'!K33-1</f>
        <v>1.7766497461928932E-2</v>
      </c>
      <c r="L34" s="112">
        <f>+'3.2.1.3'!L34/'3.2.1.3'!L33-1</f>
        <v>8.381351492928224E-2</v>
      </c>
      <c r="M34" s="112">
        <f>+'3.2.1.3'!M34/'3.2.1.3'!M33-1</f>
        <v>1.6993022732388008E-2</v>
      </c>
      <c r="N34" s="112">
        <f>+'3.2.1.3'!N34/'3.2.1.3'!N33-1</f>
        <v>-0.27396694214876038</v>
      </c>
      <c r="O34" s="147">
        <f>+'3.2.1.3'!O34/'3.2.1.3'!O33-1</f>
        <v>2.6630557436244651E-3</v>
      </c>
      <c r="P34" s="100">
        <f>+'3.2.1.3'!P34/'3.2.1.3'!P33-1</f>
        <v>-0.314099903140999</v>
      </c>
      <c r="Q34" s="222" t="s">
        <v>39</v>
      </c>
      <c r="R34" s="147">
        <f>+'3.2.1.3'!R34/'3.2.1.3'!R33-1</f>
        <v>-0.314099903140999</v>
      </c>
      <c r="S34" s="65" t="s">
        <v>39</v>
      </c>
      <c r="T34" s="9" t="s">
        <v>39</v>
      </c>
      <c r="U34" s="9" t="s">
        <v>39</v>
      </c>
      <c r="V34" s="102">
        <f>+'3.2.1.3'!V34/'3.2.1.3'!V33-1</f>
        <v>-0.31210906174819564</v>
      </c>
      <c r="W34" s="9" t="s">
        <v>39</v>
      </c>
      <c r="X34" s="136">
        <f>+'3.2.1.3'!X34/'3.2.1.3'!X33-1</f>
        <v>-0.31210906174819564</v>
      </c>
      <c r="Y34" s="106" t="s">
        <v>39</v>
      </c>
      <c r="Z34" s="102">
        <f>+'3.2.1.3'!Z34/'3.2.1.3'!Z33-1</f>
        <v>-0.32434567649532353</v>
      </c>
      <c r="AA34" s="102">
        <f>+'3.2.1.3'!AA34/'3.2.1.3'!AA33-1</f>
        <v>-0.4375</v>
      </c>
      <c r="AB34" s="102" t="s">
        <v>39</v>
      </c>
      <c r="AC34" s="102">
        <f>+'3.2.1.3'!AC34/'3.2.1.3'!AC33-1</f>
        <v>-0.34779157453081588</v>
      </c>
      <c r="AD34" s="110" t="s">
        <v>39</v>
      </c>
      <c r="AE34" s="102">
        <f>+'3.2.1.3'!AE34/'3.2.1.3'!AE33-1</f>
        <v>0.11493252067914672</v>
      </c>
      <c r="AF34" s="189" t="s">
        <v>39</v>
      </c>
      <c r="AG34" s="102">
        <f>+'3.2.1.3'!AG34/'3.2.1.3'!AG33-1</f>
        <v>-0.18794835007173605</v>
      </c>
      <c r="AH34" s="102">
        <f>+'3.2.1.3'!AH34/'3.2.1.3'!AH33-1</f>
        <v>-8.4832904884318716E-2</v>
      </c>
      <c r="AI34" s="102">
        <f>+'3.2.1.3'!AI34/'3.2.1.3'!AI33-1</f>
        <v>-7.1080817916260974E-2</v>
      </c>
      <c r="AJ34" s="102">
        <f>+'3.2.1.3'!AJ34/'3.2.1.3'!AJ33-1</f>
        <v>-0.76836861768368614</v>
      </c>
      <c r="AK34" s="309">
        <f>+'3.2.1.3'!AK34/'3.2.1.3'!AK33-1</f>
        <v>-0.31051069951447585</v>
      </c>
      <c r="AL34" s="301">
        <f>+'3.2.1.3'!AL34/'3.2.1.3'!AL33-1</f>
        <v>-0.21820510067937493</v>
      </c>
    </row>
    <row r="35" spans="1:38" ht="15.75" x14ac:dyDescent="0.25">
      <c r="A35" s="456"/>
      <c r="B35" s="4" t="s">
        <v>21</v>
      </c>
      <c r="C35" s="126">
        <f>+'3.2.1.3'!C35/'3.2.1.3'!C34-1</f>
        <v>2.0648967551622377E-2</v>
      </c>
      <c r="D35" s="111" t="s">
        <v>39</v>
      </c>
      <c r="E35" s="111" t="s">
        <v>39</v>
      </c>
      <c r="F35" s="111" t="s">
        <v>39</v>
      </c>
      <c r="G35" s="132">
        <f>+'3.2.1.3'!G35/'3.2.1.3'!G34-1</f>
        <v>2.0648967551622377E-2</v>
      </c>
      <c r="H35" s="482">
        <f>+'3.2.1.3'!H35:I35/'3.2.1.3'!H34:I34-1</f>
        <v>8.1745352726141363E-2</v>
      </c>
      <c r="I35" s="476"/>
      <c r="J35" s="136">
        <f>+'3.2.1.3'!J35/'3.2.1.3'!J34-1</f>
        <v>8.1745352726141363E-2</v>
      </c>
      <c r="K35" s="100">
        <f>+'3.2.1.3'!K35/'3.2.1.3'!K34-1</f>
        <v>-1.2852484174179946E-2</v>
      </c>
      <c r="L35" s="112">
        <f>+'3.2.1.3'!L35/'3.2.1.3'!L34-1</f>
        <v>-7.1048815853069103E-2</v>
      </c>
      <c r="M35" s="112">
        <f>+'3.2.1.3'!M35/'3.2.1.3'!M34-1</f>
        <v>2.8549297333185786E-2</v>
      </c>
      <c r="N35" s="112">
        <f>+'3.2.1.3'!N35/'3.2.1.3'!N34-1</f>
        <v>9.0495162208309665E-2</v>
      </c>
      <c r="O35" s="147">
        <f>+'3.2.1.3'!O35/'3.2.1.3'!O34-1</f>
        <v>-4.0965157108130423E-3</v>
      </c>
      <c r="P35" s="100">
        <f>+'3.2.1.3'!P35/'3.2.1.3'!P34-1</f>
        <v>0.24167843453701843</v>
      </c>
      <c r="Q35" s="222" t="s">
        <v>39</v>
      </c>
      <c r="R35" s="147">
        <f>+'3.2.1.3'!R35/'3.2.1.3'!R34-1</f>
        <v>0.24167843453701843</v>
      </c>
      <c r="S35" s="65" t="s">
        <v>39</v>
      </c>
      <c r="T35" s="9" t="s">
        <v>39</v>
      </c>
      <c r="U35" s="9" t="s">
        <v>39</v>
      </c>
      <c r="V35" s="102">
        <f>+'3.2.1.3'!V35/'3.2.1.3'!V34-1</f>
        <v>0.21279241470428234</v>
      </c>
      <c r="W35" s="9" t="s">
        <v>39</v>
      </c>
      <c r="X35" s="136">
        <f>+'3.2.1.3'!X35/'3.2.1.3'!X34-1</f>
        <v>0.21279241470428234</v>
      </c>
      <c r="Y35" s="106" t="s">
        <v>39</v>
      </c>
      <c r="Z35" s="102">
        <f>+'3.2.1.3'!Z35/'3.2.1.3'!Z34-1</f>
        <v>0.43535003017501506</v>
      </c>
      <c r="AA35" s="102">
        <f>+'3.2.1.3'!AA35/'3.2.1.3'!AA34-1</f>
        <v>0.97178130511463845</v>
      </c>
      <c r="AB35" s="102" t="s">
        <v>39</v>
      </c>
      <c r="AC35" s="102">
        <f>+'3.2.1.3'!AC35/'3.2.1.3'!AC34-1</f>
        <v>0.33852038598626444</v>
      </c>
      <c r="AD35" s="110" t="s">
        <v>39</v>
      </c>
      <c r="AE35" s="102">
        <f>+'3.2.1.3'!AE35/'3.2.1.3'!AE34-1</f>
        <v>0.19836001561889893</v>
      </c>
      <c r="AF35" s="189" t="s">
        <v>39</v>
      </c>
      <c r="AG35" s="102">
        <f>+'3.2.1.3'!AG35/'3.2.1.3'!AG34-1</f>
        <v>-5.6537102473498191E-2</v>
      </c>
      <c r="AH35" s="102">
        <f>+'3.2.1.3'!AH35/'3.2.1.3'!AH34-1</f>
        <v>-7.02247191011236E-2</v>
      </c>
      <c r="AI35" s="102">
        <f>+'3.2.1.3'!AI35/'3.2.1.3'!AI34-1</f>
        <v>0.64220824598183079</v>
      </c>
      <c r="AJ35" s="102">
        <f>+'3.2.1.3'!AJ35/'3.2.1.3'!AJ34-1</f>
        <v>-0.55376344086021501</v>
      </c>
      <c r="AK35" s="309">
        <f>+'3.2.1.3'!AK35/'3.2.1.3'!AK34-1</f>
        <v>0.39164547608180644</v>
      </c>
      <c r="AL35" s="301">
        <f>+'3.2.1.3'!AL35/'3.2.1.3'!AL34-1</f>
        <v>0.22537932657885196</v>
      </c>
    </row>
    <row r="36" spans="1:38" ht="15.75" x14ac:dyDescent="0.25">
      <c r="A36" s="456"/>
      <c r="B36" s="4" t="s">
        <v>22</v>
      </c>
      <c r="C36" s="126">
        <f>+'3.2.1.3'!C36/'3.2.1.3'!C35-1</f>
        <v>3.2755298651252485E-2</v>
      </c>
      <c r="D36" s="111" t="s">
        <v>39</v>
      </c>
      <c r="E36" s="111" t="s">
        <v>39</v>
      </c>
      <c r="F36" s="111" t="s">
        <v>39</v>
      </c>
      <c r="G36" s="132">
        <f>+'3.2.1.3'!G36/'3.2.1.3'!G35-1</f>
        <v>3.2755298651252485E-2</v>
      </c>
      <c r="H36" s="482">
        <f>+'3.2.1.3'!H36:I36/'3.2.1.3'!H35:I35-1</f>
        <v>8.5634167385677307E-2</v>
      </c>
      <c r="I36" s="476"/>
      <c r="J36" s="136">
        <f>+'3.2.1.3'!J36/'3.2.1.3'!J35-1</f>
        <v>8.5634167385677307E-2</v>
      </c>
      <c r="K36" s="100">
        <f>+'3.2.1.3'!K36/'3.2.1.3'!K35-1</f>
        <v>-0.15371162067625344</v>
      </c>
      <c r="L36" s="112">
        <f>+'3.2.1.3'!L36/'3.2.1.3'!L35-1</f>
        <v>2.0117932708983766E-2</v>
      </c>
      <c r="M36" s="112">
        <f>+'3.2.1.3'!M36/'3.2.1.3'!M35-1</f>
        <v>-7.7891339429800976E-2</v>
      </c>
      <c r="N36" s="112">
        <f>+'3.2.1.3'!N36/'3.2.1.3'!N35-1</f>
        <v>-0.12265135699373697</v>
      </c>
      <c r="O36" s="147">
        <f>+'3.2.1.3'!O36/'3.2.1.3'!O35-1</f>
        <v>-7.3859783935271039E-2</v>
      </c>
      <c r="P36" s="100">
        <f>+'3.2.1.3'!P36/'3.2.1.3'!P35-1</f>
        <v>-0.16523151909017064</v>
      </c>
      <c r="Q36" s="222" t="s">
        <v>39</v>
      </c>
      <c r="R36" s="147">
        <f>+'3.2.1.3'!R36/'3.2.1.3'!R35-1</f>
        <v>-0.16523151909017064</v>
      </c>
      <c r="S36" s="65" t="s">
        <v>39</v>
      </c>
      <c r="T36" s="9" t="s">
        <v>39</v>
      </c>
      <c r="U36" s="9" t="s">
        <v>39</v>
      </c>
      <c r="V36" s="102">
        <f>+'3.2.1.3'!V36/'3.2.1.3'!V35-1</f>
        <v>-0.23691124639538608</v>
      </c>
      <c r="W36" s="9" t="s">
        <v>39</v>
      </c>
      <c r="X36" s="136">
        <f>+'3.2.1.3'!X36/'3.2.1.3'!X35-1</f>
        <v>-0.23691124639538608</v>
      </c>
      <c r="Y36" s="106" t="s">
        <v>39</v>
      </c>
      <c r="Z36" s="102">
        <f>+'3.2.1.3'!Z36/'3.2.1.3'!Z35-1</f>
        <v>8.9399274714878851E-2</v>
      </c>
      <c r="AA36" s="102">
        <f>+'3.2.1.3'!AA36/'3.2.1.3'!AA35-1</f>
        <v>2.1466905187835339E-2</v>
      </c>
      <c r="AB36" s="102" t="s">
        <v>39</v>
      </c>
      <c r="AC36" s="102">
        <f>+'3.2.1.3'!AC36/'3.2.1.3'!AC35-1</f>
        <v>-0.11093070078586742</v>
      </c>
      <c r="AD36" s="110" t="s">
        <v>39</v>
      </c>
      <c r="AE36" s="102">
        <f>+'3.2.1.3'!AE36/'3.2.1.3'!AE35-1</f>
        <v>-0.28999674160964484</v>
      </c>
      <c r="AF36" s="189" t="s">
        <v>39</v>
      </c>
      <c r="AG36" s="102">
        <f>+'3.2.1.3'!AG36/'3.2.1.3'!AG35-1</f>
        <v>0.42509363295880154</v>
      </c>
      <c r="AH36" s="102">
        <f>+'3.2.1.3'!AH36/'3.2.1.3'!AH35-1</f>
        <v>0.10070493454179252</v>
      </c>
      <c r="AI36" s="102">
        <f>+'3.2.1.3'!AI36/'3.2.1.3'!AI35-1</f>
        <v>-0.1302127659574468</v>
      </c>
      <c r="AJ36" s="102">
        <f>+'3.2.1.3'!AJ36/'3.2.1.3'!AJ35-1</f>
        <v>-0.51204819277108427</v>
      </c>
      <c r="AK36" s="309">
        <f>+'3.2.1.3'!AK36/'3.2.1.3'!AK35-1</f>
        <v>7.1527853695865229E-3</v>
      </c>
      <c r="AL36" s="301">
        <f>+'3.2.1.3'!AL36/'3.2.1.3'!AL35-1</f>
        <v>-3.6794838957546316E-2</v>
      </c>
    </row>
    <row r="37" spans="1:38" ht="16.5" thickBot="1" x14ac:dyDescent="0.3">
      <c r="A37" s="458"/>
      <c r="B37" s="5" t="s">
        <v>23</v>
      </c>
      <c r="C37" s="127">
        <f>+'3.2.1.3'!C37/'3.2.1.3'!C36-1</f>
        <v>9.7636815920397968E-2</v>
      </c>
      <c r="D37" s="120" t="s">
        <v>39</v>
      </c>
      <c r="E37" s="120" t="s">
        <v>39</v>
      </c>
      <c r="F37" s="120" t="s">
        <v>39</v>
      </c>
      <c r="G37" s="133">
        <f>+'3.2.1.3'!G37/'3.2.1.3'!G36-1</f>
        <v>9.7636815920397968E-2</v>
      </c>
      <c r="H37" s="485">
        <f>+'3.2.1.3'!H37:I37/'3.2.1.3'!H36:I36-1</f>
        <v>-6.8017749519835746E-2</v>
      </c>
      <c r="I37" s="479"/>
      <c r="J37" s="137">
        <f>+'3.2.1.3'!J37/'3.2.1.3'!J36-1</f>
        <v>-6.8017749519835746E-2</v>
      </c>
      <c r="K37" s="129">
        <f>+'3.2.1.3'!K37/'3.2.1.3'!K36-1</f>
        <v>2.4110218140068973E-2</v>
      </c>
      <c r="L37" s="121">
        <f>+'3.2.1.3'!L37/'3.2.1.3'!L36-1</f>
        <v>6.1543692621557344E-2</v>
      </c>
      <c r="M37" s="121">
        <f>+'3.2.1.3'!M37/'3.2.1.3'!M36-1</f>
        <v>0.10768871776922184</v>
      </c>
      <c r="N37" s="121">
        <f>+'3.2.1.3'!N37/'3.2.1.3'!N36-1</f>
        <v>0.61332540154669846</v>
      </c>
      <c r="O37" s="148">
        <f>+'3.2.1.3'!O37/'3.2.1.3'!O36-1</f>
        <v>0.11816096441993262</v>
      </c>
      <c r="P37" s="129">
        <f>+'3.2.1.3'!P37/'3.2.1.3'!P36-1</f>
        <v>0.54671078240560522</v>
      </c>
      <c r="Q37" s="243" t="s">
        <v>39</v>
      </c>
      <c r="R37" s="148">
        <f>+'3.2.1.3'!R37/'3.2.1.3'!R36-1</f>
        <v>0.54671078240560522</v>
      </c>
      <c r="S37" s="66" t="s">
        <v>39</v>
      </c>
      <c r="T37" s="10" t="s">
        <v>39</v>
      </c>
      <c r="U37" s="10" t="s">
        <v>39</v>
      </c>
      <c r="V37" s="123">
        <f>+'3.2.1.3'!V37/'3.2.1.3'!V36-1</f>
        <v>0.30055424924420548</v>
      </c>
      <c r="W37" s="10" t="s">
        <v>39</v>
      </c>
      <c r="X37" s="137">
        <f>+'3.2.1.3'!X37/'3.2.1.3'!X36-1</f>
        <v>0.30055424924420548</v>
      </c>
      <c r="Y37" s="108" t="s">
        <v>39</v>
      </c>
      <c r="Z37" s="123">
        <f>+'3.2.1.3'!Z37/'3.2.1.3'!Z36-1</f>
        <v>0.389617908143574</v>
      </c>
      <c r="AA37" s="123">
        <f>+'3.2.1.3'!AA37/'3.2.1.3'!AA36-1</f>
        <v>0.29159369527145351</v>
      </c>
      <c r="AB37" s="123" t="s">
        <v>39</v>
      </c>
      <c r="AC37" s="123">
        <f>+'3.2.1.3'!AC37/'3.2.1.3'!AC36-1</f>
        <v>0.3483819124844767</v>
      </c>
      <c r="AD37" s="122" t="s">
        <v>39</v>
      </c>
      <c r="AE37" s="123">
        <f>+'3.2.1.3'!AE37/'3.2.1.3'!AE36-1</f>
        <v>0.17668655346489226</v>
      </c>
      <c r="AF37" s="123" t="s">
        <v>39</v>
      </c>
      <c r="AG37" s="123">
        <f>+'3.2.1.3'!AG37/'3.2.1.3'!AG36-1</f>
        <v>-0.22996057818659654</v>
      </c>
      <c r="AH37" s="123">
        <f>+'3.2.1.3'!AH37/'3.2.1.3'!AH36-1</f>
        <v>-0.10521500457456545</v>
      </c>
      <c r="AI37" s="123">
        <f>+'3.2.1.3'!AI37/'3.2.1.3'!AI36-1</f>
        <v>-0.81457925636007822</v>
      </c>
      <c r="AJ37" s="123" t="s">
        <v>39</v>
      </c>
      <c r="AK37" s="310">
        <f>+'3.2.1.3'!AK37/'3.2.1.3'!AK36-1</f>
        <v>0.2781559645831071</v>
      </c>
      <c r="AL37" s="302">
        <f>+'3.2.1.3'!AL37/'3.2.1.3'!AL36-1</f>
        <v>0.21633884276917703</v>
      </c>
    </row>
    <row r="38" spans="1:38" ht="15.75" x14ac:dyDescent="0.25">
      <c r="A38" s="469">
        <v>2009</v>
      </c>
      <c r="B38" s="6" t="s">
        <v>12</v>
      </c>
      <c r="C38" s="128">
        <f>+'3.2.1.3'!C38/'3.2.1.3'!C37-1</f>
        <v>3.2577903682719622E-2</v>
      </c>
      <c r="D38" s="113" t="s">
        <v>39</v>
      </c>
      <c r="E38" s="113" t="s">
        <v>39</v>
      </c>
      <c r="F38" s="113" t="s">
        <v>39</v>
      </c>
      <c r="G38" s="134">
        <f>+'3.2.1.3'!G38/'3.2.1.3'!G37-1</f>
        <v>3.2577903682719622E-2</v>
      </c>
      <c r="H38" s="484">
        <f>+'3.2.1.3'!H38:I38/'3.2.1.3'!H37:I37-1</f>
        <v>-3.048607163160888E-2</v>
      </c>
      <c r="I38" s="481"/>
      <c r="J38" s="138">
        <f>+'3.2.1.3'!J38/'3.2.1.3'!J37-1</f>
        <v>-3.048607163160888E-2</v>
      </c>
      <c r="K38" s="130">
        <f>+'3.2.1.3'!K38/'3.2.1.3'!K37-1</f>
        <v>0.3773542600896862</v>
      </c>
      <c r="L38" s="114">
        <f>+'3.2.1.3'!L38/'3.2.1.3'!L37-1</f>
        <v>0.46108263933376037</v>
      </c>
      <c r="M38" s="114">
        <f>+'3.2.1.3'!M38/'3.2.1.3'!M37-1</f>
        <v>0.48325258057720655</v>
      </c>
      <c r="N38" s="114">
        <f>+'3.2.1.3'!N38/'3.2.1.3'!N37-1</f>
        <v>0.72824483775811211</v>
      </c>
      <c r="O38" s="149">
        <f>+'3.2.1.3'!O38/'3.2.1.3'!O37-1</f>
        <v>0.48559580969009164</v>
      </c>
      <c r="P38" s="130">
        <f>+'3.2.1.3'!P38/'3.2.1.3'!P37-1</f>
        <v>6.3420158550396399E-2</v>
      </c>
      <c r="Q38" s="242" t="s">
        <v>39</v>
      </c>
      <c r="R38" s="149">
        <f>+'3.2.1.3'!R38/'3.2.1.3'!R37-1</f>
        <v>6.3420158550396399E-2</v>
      </c>
      <c r="S38" s="67" t="s">
        <v>39</v>
      </c>
      <c r="T38" s="14" t="s">
        <v>39</v>
      </c>
      <c r="U38" s="14" t="s">
        <v>39</v>
      </c>
      <c r="V38" s="116">
        <f>+'3.2.1.3'!V38/'3.2.1.3'!V37-1</f>
        <v>2.4601278491638068E-2</v>
      </c>
      <c r="W38" s="14" t="s">
        <v>39</v>
      </c>
      <c r="X38" s="138">
        <f>+'3.2.1.3'!X38/'3.2.1.3'!X37-1</f>
        <v>2.4601278491638068E-2</v>
      </c>
      <c r="Y38" s="105" t="s">
        <v>39</v>
      </c>
      <c r="Z38" s="116">
        <f>+'3.2.1.3'!Z38/'3.2.1.3'!Z37-1</f>
        <v>0.68077350368004441</v>
      </c>
      <c r="AA38" s="116">
        <f>+'3.2.1.3'!AA38/'3.2.1.3'!AA37-1</f>
        <v>0.6508474576271186</v>
      </c>
      <c r="AB38" s="116" t="s">
        <v>39</v>
      </c>
      <c r="AC38" s="116">
        <f>+'3.2.1.3'!AC38/'3.2.1.3'!AC37-1</f>
        <v>0.3844403510672878</v>
      </c>
      <c r="AD38" s="118" t="s">
        <v>39</v>
      </c>
      <c r="AE38" s="116">
        <f>+'3.2.1.3'!AE38/'3.2.1.3'!AE37-1</f>
        <v>0.71645865834633393</v>
      </c>
      <c r="AF38" s="189" t="s">
        <v>39</v>
      </c>
      <c r="AG38" s="116">
        <f>+'3.2.1.3'!AG38/'3.2.1.3'!AG37-1</f>
        <v>0.34812286689419802</v>
      </c>
      <c r="AH38" s="116">
        <f>+'3.2.1.3'!AH38/'3.2.1.3'!AH37-1</f>
        <v>0.42638036809815949</v>
      </c>
      <c r="AI38" s="116">
        <f>+'3.2.1.3'!AI38/'3.2.1.3'!AI37-1</f>
        <v>-1</v>
      </c>
      <c r="AJ38" s="116" t="s">
        <v>39</v>
      </c>
      <c r="AK38" s="308">
        <f>+'3.2.1.3'!AK38/'3.2.1.3'!AK37-1</f>
        <v>0.59414997512950851</v>
      </c>
      <c r="AL38" s="314">
        <f>+'3.2.1.3'!AL38/'3.2.1.3'!AL37-1</f>
        <v>0.41448901095147339</v>
      </c>
    </row>
    <row r="39" spans="1:38" ht="15.75" x14ac:dyDescent="0.25">
      <c r="A39" s="456"/>
      <c r="B39" s="4" t="s">
        <v>13</v>
      </c>
      <c r="C39" s="126">
        <f>+'3.2.1.3'!C39/'3.2.1.3'!C38-1</f>
        <v>-3.5116598079561023E-2</v>
      </c>
      <c r="D39" s="111" t="s">
        <v>39</v>
      </c>
      <c r="E39" s="111" t="s">
        <v>39</v>
      </c>
      <c r="F39" s="111" t="s">
        <v>39</v>
      </c>
      <c r="G39" s="132">
        <f>+'3.2.1.3'!G39/'3.2.1.3'!G38-1</f>
        <v>-3.5116598079561023E-2</v>
      </c>
      <c r="H39" s="482">
        <f>+'3.2.1.3'!H39:I39/'3.2.1.3'!H38:I38-1</f>
        <v>-0.11668987759290483</v>
      </c>
      <c r="I39" s="476"/>
      <c r="J39" s="136">
        <f>+'3.2.1.3'!J39/'3.2.1.3'!J38-1</f>
        <v>-0.11668987759290483</v>
      </c>
      <c r="K39" s="100">
        <f>+'3.2.1.3'!K39/'3.2.1.3'!K38-1</f>
        <v>-6.8858863747354726E-2</v>
      </c>
      <c r="L39" s="112">
        <f>+'3.2.1.3'!L39/'3.2.1.3'!L38-1</f>
        <v>5.4806532938727059E-3</v>
      </c>
      <c r="M39" s="112">
        <f>+'3.2.1.3'!M39/'3.2.1.3'!M38-1</f>
        <v>-9.039909103820476E-2</v>
      </c>
      <c r="N39" s="112">
        <f>+'3.2.1.3'!N39/'3.2.1.3'!N38-1</f>
        <v>-0.43652656283336888</v>
      </c>
      <c r="O39" s="147">
        <f>+'3.2.1.3'!O39/'3.2.1.3'!O38-1</f>
        <v>-0.10847656823857799</v>
      </c>
      <c r="P39" s="100">
        <f>+'3.2.1.3'!P39/'3.2.1.3'!P38-1</f>
        <v>-4.5911726422908528E-2</v>
      </c>
      <c r="Q39" s="222" t="s">
        <v>39</v>
      </c>
      <c r="R39" s="147">
        <f>+'3.2.1.3'!R39/'3.2.1.3'!R38-1</f>
        <v>-4.5911726422908528E-2</v>
      </c>
      <c r="S39" s="65" t="s">
        <v>39</v>
      </c>
      <c r="T39" s="9" t="s">
        <v>39</v>
      </c>
      <c r="U39" s="9" t="s">
        <v>39</v>
      </c>
      <c r="V39" s="102">
        <f>+'3.2.1.3'!V39/'3.2.1.3'!V38-1</f>
        <v>-9.074867658179997E-3</v>
      </c>
      <c r="W39" s="9" t="s">
        <v>39</v>
      </c>
      <c r="X39" s="136">
        <f>+'3.2.1.3'!X39/'3.2.1.3'!X38-1</f>
        <v>-9.074867658179997E-3</v>
      </c>
      <c r="Y39" s="106" t="s">
        <v>39</v>
      </c>
      <c r="Z39" s="102">
        <f>+'3.2.1.3'!Z39/'3.2.1.3'!Z38-1</f>
        <v>-0.11461797451097844</v>
      </c>
      <c r="AA39" s="102">
        <f>+'3.2.1.3'!AA39/'3.2.1.3'!AA38-1</f>
        <v>-0.11622176591375766</v>
      </c>
      <c r="AB39" s="102" t="s">
        <v>39</v>
      </c>
      <c r="AC39" s="102">
        <f>+'3.2.1.3'!AC39/'3.2.1.3'!AC38-1</f>
        <v>-0.17554981607576114</v>
      </c>
      <c r="AD39" s="110" t="s">
        <v>39</v>
      </c>
      <c r="AE39" s="102">
        <f>+'3.2.1.3'!AE39/'3.2.1.3'!AE38-1</f>
        <v>-5.0670302204044559E-2</v>
      </c>
      <c r="AF39" s="189" t="s">
        <v>39</v>
      </c>
      <c r="AG39" s="102">
        <f>+'3.2.1.3'!AG39/'3.2.1.3'!AG38-1</f>
        <v>-0.14430379746835442</v>
      </c>
      <c r="AH39" s="102">
        <f>+'3.2.1.3'!AH39/'3.2.1.3'!AH38-1</f>
        <v>-0.225089605734767</v>
      </c>
      <c r="AI39" s="102">
        <v>0</v>
      </c>
      <c r="AJ39" s="102" t="s">
        <v>39</v>
      </c>
      <c r="AK39" s="309">
        <f>+'3.2.1.3'!AK39/'3.2.1.3'!AK38-1</f>
        <v>-0.11759423444266026</v>
      </c>
      <c r="AL39" s="301">
        <f>+'3.2.1.3'!AL39/'3.2.1.3'!AL38-1</f>
        <v>-0.10334085190032993</v>
      </c>
    </row>
    <row r="40" spans="1:38" ht="15.75" x14ac:dyDescent="0.25">
      <c r="A40" s="456"/>
      <c r="B40" s="4" t="s">
        <v>14</v>
      </c>
      <c r="C40" s="126">
        <f>+'3.2.1.3'!C40/'3.2.1.3'!C39-1</f>
        <v>0.14046061984645997</v>
      </c>
      <c r="D40" s="111" t="s">
        <v>39</v>
      </c>
      <c r="E40" s="111" t="s">
        <v>39</v>
      </c>
      <c r="F40" s="111" t="s">
        <v>39</v>
      </c>
      <c r="G40" s="132">
        <f>+'3.2.1.3'!G40/'3.2.1.3'!G39-1</f>
        <v>0.14046061984645997</v>
      </c>
      <c r="H40" s="482">
        <f>+'3.2.1.3'!H40:I40/'3.2.1.3'!H39:I39-1</f>
        <v>6.721433905899854E-3</v>
      </c>
      <c r="I40" s="476"/>
      <c r="J40" s="136">
        <f>+'3.2.1.3'!J40/'3.2.1.3'!J39-1</f>
        <v>6.721433905899854E-3</v>
      </c>
      <c r="K40" s="100">
        <f>+'3.2.1.3'!K40/'3.2.1.3'!K39-1</f>
        <v>-0.32360139860139858</v>
      </c>
      <c r="L40" s="112">
        <f>+'3.2.1.3'!L40/'3.2.1.3'!L39-1</f>
        <v>-0.20276899596642317</v>
      </c>
      <c r="M40" s="112">
        <f>+'3.2.1.3'!M40/'3.2.1.3'!M39-1</f>
        <v>-0.27730501990787726</v>
      </c>
      <c r="N40" s="112">
        <f>+'3.2.1.3'!N40/'3.2.1.3'!N39-1</f>
        <v>-0.36993563044301403</v>
      </c>
      <c r="O40" s="147">
        <f>+'3.2.1.3'!O40/'3.2.1.3'!O39-1</f>
        <v>-0.27156180997264612</v>
      </c>
      <c r="P40" s="100">
        <f>+'3.2.1.3'!P40/'3.2.1.3'!P39-1</f>
        <v>-0.21021952126999877</v>
      </c>
      <c r="Q40" s="222" t="s">
        <v>39</v>
      </c>
      <c r="R40" s="147">
        <f>+'3.2.1.3'!R40/'3.2.1.3'!R39-1</f>
        <v>-0.21021952126999877</v>
      </c>
      <c r="S40" s="65" t="s">
        <v>39</v>
      </c>
      <c r="T40" s="9" t="s">
        <v>39</v>
      </c>
      <c r="U40" s="9" t="s">
        <v>39</v>
      </c>
      <c r="V40" s="102">
        <f>+'3.2.1.3'!V40/'3.2.1.3'!V39-1</f>
        <v>-0.19435258204019334</v>
      </c>
      <c r="W40" s="9" t="s">
        <v>39</v>
      </c>
      <c r="X40" s="136">
        <f>+'3.2.1.3'!X40/'3.2.1.3'!X39-1</f>
        <v>-0.19435258204019334</v>
      </c>
      <c r="Y40" s="106" t="s">
        <v>39</v>
      </c>
      <c r="Z40" s="102">
        <f>+'3.2.1.3'!Z40/'3.2.1.3'!Z39-1</f>
        <v>-0.55449794699514743</v>
      </c>
      <c r="AA40" s="102">
        <f>+'3.2.1.3'!AA40/'3.2.1.3'!AA39-1</f>
        <v>-0.58224907063197029</v>
      </c>
      <c r="AB40" s="102" t="s">
        <v>39</v>
      </c>
      <c r="AC40" s="102">
        <f>+'3.2.1.3'!AC40/'3.2.1.3'!AC39-1</f>
        <v>-0.32917220429086769</v>
      </c>
      <c r="AD40" s="110" t="s">
        <v>39</v>
      </c>
      <c r="AE40" s="102">
        <f>+'3.2.1.3'!AE40/'3.2.1.3'!AE39-1</f>
        <v>-0.31785543322163712</v>
      </c>
      <c r="AF40" s="189" t="s">
        <v>39</v>
      </c>
      <c r="AG40" s="102">
        <f>+'3.2.1.3'!AG40/'3.2.1.3'!AG39-1</f>
        <v>-7.2485207100591698E-2</v>
      </c>
      <c r="AH40" s="102">
        <f>+'3.2.1.3'!AH40/'3.2.1.3'!AH39-1</f>
        <v>6.8455134135060103E-2</v>
      </c>
      <c r="AI40" s="102">
        <f>+'3.2.1.3'!AI40/'3.2.1.3'!AI39-1</f>
        <v>2.323639774859287</v>
      </c>
      <c r="AJ40" s="102" t="s">
        <v>39</v>
      </c>
      <c r="AK40" s="309">
        <f>+'3.2.1.3'!AK40/'3.2.1.3'!AK39-1</f>
        <v>-0.47046546326402128</v>
      </c>
      <c r="AL40" s="301">
        <f>+'3.2.1.3'!AL40/'3.2.1.3'!AL39-1</f>
        <v>-0.36071684433360085</v>
      </c>
    </row>
    <row r="41" spans="1:38" ht="15.75" x14ac:dyDescent="0.25">
      <c r="A41" s="456"/>
      <c r="B41" s="4" t="s">
        <v>15</v>
      </c>
      <c r="C41" s="126">
        <f>+'3.2.1.3'!C41/'3.2.1.3'!C40-1</f>
        <v>-3.2410870107205669E-3</v>
      </c>
      <c r="D41" s="111" t="s">
        <v>39</v>
      </c>
      <c r="E41" s="111" t="s">
        <v>39</v>
      </c>
      <c r="F41" s="111" t="s">
        <v>39</v>
      </c>
      <c r="G41" s="132">
        <f>+'3.2.1.3'!G41/'3.2.1.3'!G40-1</f>
        <v>-3.2410870107205669E-3</v>
      </c>
      <c r="H41" s="482">
        <f>+'3.2.1.3'!H41:I41/'3.2.1.3'!H40:I40-1</f>
        <v>-7.5997362347510755E-2</v>
      </c>
      <c r="I41" s="476"/>
      <c r="J41" s="136">
        <f>+'3.2.1.3'!J41/'3.2.1.3'!J40-1</f>
        <v>-7.5997362347510755E-2</v>
      </c>
      <c r="K41" s="100">
        <f>+'3.2.1.3'!K41/'3.2.1.3'!K40-1</f>
        <v>-0.16877746187645382</v>
      </c>
      <c r="L41" s="112">
        <f>+'3.2.1.3'!L41/'3.2.1.3'!L40-1</f>
        <v>-0.10433474634213047</v>
      </c>
      <c r="M41" s="112">
        <f>+'3.2.1.3'!M41/'3.2.1.3'!M40-1</f>
        <v>-2.9167116776493418E-2</v>
      </c>
      <c r="N41" s="112">
        <f>+'3.2.1.3'!N41/'3.2.1.3'!N40-1</f>
        <v>0.15444711538461542</v>
      </c>
      <c r="O41" s="147">
        <f>+'3.2.1.3'!O41/'3.2.1.3'!O40-1</f>
        <v>-6.4651857213952835E-2</v>
      </c>
      <c r="P41" s="100">
        <f>+'3.2.1.3'!P41/'3.2.1.3'!P40-1</f>
        <v>-6.8624371859296485E-2</v>
      </c>
      <c r="Q41" s="222" t="s">
        <v>39</v>
      </c>
      <c r="R41" s="147">
        <f>+'3.2.1.3'!R41/'3.2.1.3'!R40-1</f>
        <v>-6.8624371859296485E-2</v>
      </c>
      <c r="S41" s="65" t="s">
        <v>39</v>
      </c>
      <c r="T41" s="9" t="s">
        <v>39</v>
      </c>
      <c r="U41" s="9" t="s">
        <v>39</v>
      </c>
      <c r="V41" s="102">
        <f>+'3.2.1.3'!V41/'3.2.1.3'!V40-1</f>
        <v>-3.2917587622355526E-2</v>
      </c>
      <c r="W41" s="9" t="s">
        <v>39</v>
      </c>
      <c r="X41" s="136">
        <f>+'3.2.1.3'!X41/'3.2.1.3'!X40-1</f>
        <v>0.29704767919166408</v>
      </c>
      <c r="Y41" s="106" t="s">
        <v>39</v>
      </c>
      <c r="Z41" s="102">
        <f>+'3.2.1.3'!Z41/'3.2.1.3'!Z40-1</f>
        <v>-0.20375994972769162</v>
      </c>
      <c r="AA41" s="102">
        <f>+'3.2.1.3'!AA41/'3.2.1.3'!AA40-1</f>
        <v>-0.2769744160177976</v>
      </c>
      <c r="AB41" s="102" t="s">
        <v>39</v>
      </c>
      <c r="AC41" s="102">
        <f>+'3.2.1.3'!AC41/'3.2.1.3'!AC40-1</f>
        <v>-6.7926130333262558E-2</v>
      </c>
      <c r="AD41" s="110" t="s">
        <v>39</v>
      </c>
      <c r="AE41" s="102">
        <f>+'3.2.1.3'!AE41/'3.2.1.3'!AE40-1</f>
        <v>-7.2280701754385945E-2</v>
      </c>
      <c r="AF41" s="189" t="s">
        <v>39</v>
      </c>
      <c r="AG41" s="102">
        <f>+'3.2.1.3'!AG41/'3.2.1.3'!AG40-1</f>
        <v>-9.5693779904306719E-3</v>
      </c>
      <c r="AH41" s="102">
        <f>+'3.2.1.3'!AH41/'3.2.1.3'!AH40-1</f>
        <v>-0.16709956709956708</v>
      </c>
      <c r="AI41" s="102">
        <f>+'3.2.1.3'!AI41/'3.2.1.3'!AI40-1</f>
        <v>-0.42845046570702794</v>
      </c>
      <c r="AJ41" s="102" t="s">
        <v>39</v>
      </c>
      <c r="AK41" s="309">
        <f>+'3.2.1.3'!AK41/'3.2.1.3'!AK40-1</f>
        <v>-0.17775533803482146</v>
      </c>
      <c r="AL41" s="301">
        <f>+'3.2.1.3'!AL41/'3.2.1.3'!AL40-1</f>
        <v>-8.3855039981125867E-2</v>
      </c>
    </row>
    <row r="42" spans="1:38" ht="15.75" x14ac:dyDescent="0.25">
      <c r="A42" s="456"/>
      <c r="B42" s="4" t="s">
        <v>16</v>
      </c>
      <c r="C42" s="126">
        <f>+'3.2.1.3'!C42/'3.2.1.3'!C41-1</f>
        <v>-4.6523261630815438E-2</v>
      </c>
      <c r="D42" s="111" t="s">
        <v>39</v>
      </c>
      <c r="E42" s="111" t="s">
        <v>39</v>
      </c>
      <c r="F42" s="111" t="s">
        <v>39</v>
      </c>
      <c r="G42" s="132">
        <f>+'3.2.1.3'!G42/'3.2.1.3'!G41-1</f>
        <v>-4.6523261630815438E-2</v>
      </c>
      <c r="H42" s="482">
        <f>+'3.2.1.3'!H42:I42/'3.2.1.3'!H41:I41-1</f>
        <v>-8.4299732381801995E-2</v>
      </c>
      <c r="I42" s="476"/>
      <c r="J42" s="136">
        <f>+'3.2.1.3'!J42/'3.2.1.3'!J41-1</f>
        <v>-8.4299732381801995E-2</v>
      </c>
      <c r="K42" s="100">
        <f>+'3.2.1.3'!K42/'3.2.1.3'!K41-1</f>
        <v>0.13152985074626855</v>
      </c>
      <c r="L42" s="112">
        <f>+'3.2.1.3'!L42/'3.2.1.3'!L41-1</f>
        <v>-0.15297709923664127</v>
      </c>
      <c r="M42" s="112">
        <f>+'3.2.1.3'!M42/'3.2.1.3'!M41-1</f>
        <v>0.30833426059864255</v>
      </c>
      <c r="N42" s="112">
        <f>+'3.2.1.3'!N42/'3.2.1.3'!N41-1</f>
        <v>-0.24934929724102028</v>
      </c>
      <c r="O42" s="147">
        <f>+'3.2.1.3'!O42/'3.2.1.3'!O41-1</f>
        <v>8.2857695656380015E-2</v>
      </c>
      <c r="P42" s="100">
        <f>+'3.2.1.3'!P42/'3.2.1.3'!P41-1</f>
        <v>-3.9622323385601121E-2</v>
      </c>
      <c r="Q42" s="222" t="s">
        <v>39</v>
      </c>
      <c r="R42" s="147">
        <f>+'3.2.1.3'!R42/'3.2.1.3'!R41-1</f>
        <v>-3.9622323385601121E-2</v>
      </c>
      <c r="S42" s="65" t="s">
        <v>39</v>
      </c>
      <c r="T42" s="9" t="s">
        <v>39</v>
      </c>
      <c r="U42" s="9" t="s">
        <v>39</v>
      </c>
      <c r="V42" s="102">
        <f>+'3.2.1.3'!V42/'3.2.1.3'!V41-1</f>
        <v>-2.7671210513427469E-2</v>
      </c>
      <c r="W42" s="102">
        <f>+'3.2.1.3'!W42/'3.2.1.3'!W41-1</f>
        <v>0.17248803827751202</v>
      </c>
      <c r="X42" s="136">
        <f>+'3.2.1.3'!X42/'3.2.1.3'!X41-1</f>
        <v>2.3248737143204856E-2</v>
      </c>
      <c r="Y42" s="106" t="s">
        <v>39</v>
      </c>
      <c r="Z42" s="102">
        <f>+'3.2.1.3'!Z42/'3.2.1.3'!Z41-1</f>
        <v>-0.25570536007892142</v>
      </c>
      <c r="AA42" s="102">
        <f>+'3.2.1.3'!AA42/'3.2.1.3'!AA41-1</f>
        <v>-0.15538461538461534</v>
      </c>
      <c r="AB42" s="102" t="s">
        <v>39</v>
      </c>
      <c r="AC42" s="102">
        <f>+'3.2.1.3'!AC42/'3.2.1.3'!AC41-1</f>
        <v>-0.19069308433917864</v>
      </c>
      <c r="AD42" s="110" t="s">
        <v>39</v>
      </c>
      <c r="AE42" s="102">
        <f>+'3.2.1.3'!AE42/'3.2.1.3'!AE41-1</f>
        <v>-8.6989409984871147E-3</v>
      </c>
      <c r="AF42" s="189" t="s">
        <v>39</v>
      </c>
      <c r="AG42" s="102">
        <f>+'3.2.1.3'!AG42/'3.2.1.3'!AG41-1</f>
        <v>6.9243156199678024E-2</v>
      </c>
      <c r="AH42" s="102">
        <f>+'3.2.1.3'!AH42/'3.2.1.3'!AH41-1</f>
        <v>-1.8711018711018657E-2</v>
      </c>
      <c r="AI42" s="102">
        <f>+'3.2.1.3'!AI42/'3.2.1.3'!AI41-1</f>
        <v>0.13432098765432099</v>
      </c>
      <c r="AJ42" s="102" t="s">
        <v>39</v>
      </c>
      <c r="AK42" s="309">
        <f>+'3.2.1.3'!AK42/'3.2.1.3'!AK41-1</f>
        <v>-0.20035654154699412</v>
      </c>
      <c r="AL42" s="301">
        <f>+'3.2.1.3'!AL42/'3.2.1.3'!AL41-1</f>
        <v>-8.6324715577260847E-2</v>
      </c>
    </row>
    <row r="43" spans="1:38" ht="15.75" x14ac:dyDescent="0.25">
      <c r="A43" s="456"/>
      <c r="B43" s="4" t="s">
        <v>17</v>
      </c>
      <c r="C43" s="126">
        <f>+'3.2.1.3'!C43/'3.2.1.3'!C42-1</f>
        <v>-0.38326337880377759</v>
      </c>
      <c r="D43" s="111" t="s">
        <v>39</v>
      </c>
      <c r="E43" s="111" t="s">
        <v>39</v>
      </c>
      <c r="F43" s="111" t="s">
        <v>39</v>
      </c>
      <c r="G43" s="132">
        <f>+'3.2.1.3'!G43/'3.2.1.3'!G42-1</f>
        <v>-0.38326337880377759</v>
      </c>
      <c r="H43" s="482">
        <f>+'3.2.1.3'!H43:I43/'3.2.1.3'!H42:I42-1</f>
        <v>-0.29936678032148079</v>
      </c>
      <c r="I43" s="476"/>
      <c r="J43" s="136">
        <f>+'3.2.1.3'!J43/'3.2.1.3'!J42-1</f>
        <v>-0.29936678032148079</v>
      </c>
      <c r="K43" s="100">
        <f>+'3.2.1.3'!K43/'3.2.1.3'!K42-1</f>
        <v>-7.2822203902170979E-2</v>
      </c>
      <c r="L43" s="112">
        <f>+'3.2.1.3'!L43/'3.2.1.3'!L42-1</f>
        <v>-0.34607065609228549</v>
      </c>
      <c r="M43" s="112">
        <f>+'3.2.1.3'!M43/'3.2.1.3'!M42-1</f>
        <v>-0.5</v>
      </c>
      <c r="N43" s="112">
        <f>+'3.2.1.3'!N43/'3.2.1.3'!N42-1</f>
        <v>-0.42371705963938977</v>
      </c>
      <c r="O43" s="147">
        <f>+'3.2.1.3'!O43/'3.2.1.3'!O42-1</f>
        <v>-0.38750167507928712</v>
      </c>
      <c r="P43" s="100">
        <f>+'3.2.1.3'!P43/'3.2.1.3'!P42-1</f>
        <v>-0.11815308988764039</v>
      </c>
      <c r="Q43" s="222" t="s">
        <v>39</v>
      </c>
      <c r="R43" s="147">
        <f>+'3.2.1.3'!R43/'3.2.1.3'!R42-1</f>
        <v>-0.11815308988764039</v>
      </c>
      <c r="S43" s="65" t="s">
        <v>39</v>
      </c>
      <c r="T43" s="9" t="s">
        <v>39</v>
      </c>
      <c r="U43" s="9" t="s">
        <v>39</v>
      </c>
      <c r="V43" s="102">
        <f>+'3.2.1.3'!V43/'3.2.1.3'!V42-1</f>
        <v>-7.9667562122229696E-2</v>
      </c>
      <c r="W43" s="102">
        <f>+'3.2.1.3'!W43/'3.2.1.3'!W42-1</f>
        <v>-1.9179759232809679E-2</v>
      </c>
      <c r="X43" s="136">
        <f>+'3.2.1.3'!X43/'3.2.1.3'!X42-1</f>
        <v>-6.203532980431814E-2</v>
      </c>
      <c r="Y43" s="106" t="s">
        <v>39</v>
      </c>
      <c r="Z43" s="102">
        <f>+'3.2.1.3'!Z43/'3.2.1.3'!Z42-1</f>
        <v>-0.20058319342581954</v>
      </c>
      <c r="AA43" s="102">
        <f>+'3.2.1.3'!AA43/'3.2.1.3'!AA42-1</f>
        <v>-0.24590163934426235</v>
      </c>
      <c r="AB43" s="102" t="s">
        <v>39</v>
      </c>
      <c r="AC43" s="102">
        <f>+'3.2.1.3'!AC43/'3.2.1.3'!AC42-1</f>
        <v>-0.13676015383172313</v>
      </c>
      <c r="AD43" s="110" t="s">
        <v>39</v>
      </c>
      <c r="AE43" s="102">
        <f>+'3.2.1.3'!AE43/'3.2.1.3'!AE42-1</f>
        <v>-0.29568866844715758</v>
      </c>
      <c r="AF43" s="189" t="s">
        <v>39</v>
      </c>
      <c r="AG43" s="102">
        <f>+'3.2.1.3'!AG43/'3.2.1.3'!AG42-1</f>
        <v>-0.32228915662650603</v>
      </c>
      <c r="AH43" s="102">
        <f>+'3.2.1.3'!AH43/'3.2.1.3'!AH42-1</f>
        <v>-7.2033898305084776E-2</v>
      </c>
      <c r="AI43" s="102">
        <f>+'3.2.1.3'!AI43/'3.2.1.3'!AI42-1</f>
        <v>-2.1767522855899002E-2</v>
      </c>
      <c r="AJ43" s="102" t="s">
        <v>39</v>
      </c>
      <c r="AK43" s="309">
        <f>+'3.2.1.3'!AK43/'3.2.1.3'!AK42-1</f>
        <v>-0.17934109487243</v>
      </c>
      <c r="AL43" s="301">
        <f>+'3.2.1.3'!AL43/'3.2.1.3'!AL42-1</f>
        <v>-0.22311587127427202</v>
      </c>
    </row>
    <row r="44" spans="1:38" ht="15.75" x14ac:dyDescent="0.25">
      <c r="A44" s="456"/>
      <c r="B44" s="4" t="s">
        <v>18</v>
      </c>
      <c r="C44" s="126">
        <f>+'3.2.1.3'!C44/'3.2.1.3'!C43-1</f>
        <v>-0.3351765206295193</v>
      </c>
      <c r="D44" s="111" t="s">
        <v>39</v>
      </c>
      <c r="E44" s="111" t="s">
        <v>39</v>
      </c>
      <c r="F44" s="111" t="s">
        <v>39</v>
      </c>
      <c r="G44" s="132">
        <f>+'3.2.1.3'!G44/'3.2.1.3'!G43-1</f>
        <v>-0.3351765206295193</v>
      </c>
      <c r="H44" s="482">
        <f>+'3.2.1.3'!H44:I44/'3.2.1.3'!H43:I43-1</f>
        <v>-4.087875417130149E-2</v>
      </c>
      <c r="I44" s="476"/>
      <c r="J44" s="136">
        <f>+'3.2.1.3'!J44/'3.2.1.3'!J43-1</f>
        <v>-4.087875417130149E-2</v>
      </c>
      <c r="K44" s="100">
        <f>+'3.2.1.3'!K44/'3.2.1.3'!K43-1</f>
        <v>-8.3876704208654451E-2</v>
      </c>
      <c r="L44" s="112">
        <f>+'3.2.1.3'!L44/'3.2.1.3'!L43-1</f>
        <v>0.76929437706725468</v>
      </c>
      <c r="M44" s="112">
        <f>+'3.2.1.3'!M44/'3.2.1.3'!M43-1</f>
        <v>0.65249192039462489</v>
      </c>
      <c r="N44" s="112">
        <f>+'3.2.1.3'!N44/'3.2.1.3'!N43-1</f>
        <v>0.97954271961492179</v>
      </c>
      <c r="O44" s="147">
        <f>+'3.2.1.3'!O44/'3.2.1.3'!O43-1</f>
        <v>0.52202450408401391</v>
      </c>
      <c r="P44" s="100">
        <f>+'3.2.1.3'!P44/'3.2.1.3'!P43-1</f>
        <v>0.14971132789169816</v>
      </c>
      <c r="Q44" s="222" t="s">
        <v>39</v>
      </c>
      <c r="R44" s="147">
        <f>+'3.2.1.3'!R44/'3.2.1.3'!R43-1</f>
        <v>0.14971132789169816</v>
      </c>
      <c r="S44" s="65" t="s">
        <v>39</v>
      </c>
      <c r="T44" s="9" t="s">
        <v>39</v>
      </c>
      <c r="U44" s="9" t="s">
        <v>39</v>
      </c>
      <c r="V44" s="102">
        <f>+'3.2.1.3'!V44/'3.2.1.3'!V43-1</f>
        <v>-8.7567271732189589E-3</v>
      </c>
      <c r="W44" s="102">
        <f>+'3.2.1.3'!W44/'3.2.1.3'!W43-1</f>
        <v>-0.43228624921988767</v>
      </c>
      <c r="X44" s="136">
        <f>+'3.2.1.3'!X44/'3.2.1.3'!X43-1</f>
        <v>-0.13785668991756495</v>
      </c>
      <c r="Y44" s="106" t="s">
        <v>39</v>
      </c>
      <c r="Z44" s="102">
        <f>+'3.2.1.3'!Z44/'3.2.1.3'!Z43-1</f>
        <v>0.15447109539073733</v>
      </c>
      <c r="AA44" s="102">
        <f>+'3.2.1.3'!AA44/'3.2.1.3'!AA43-1</f>
        <v>0.40821256038647347</v>
      </c>
      <c r="AB44" s="102" t="s">
        <v>39</v>
      </c>
      <c r="AC44" s="102">
        <f>+'3.2.1.3'!AC44/'3.2.1.3'!AC43-1</f>
        <v>3.2163424970118371E-2</v>
      </c>
      <c r="AD44" s="110" t="s">
        <v>39</v>
      </c>
      <c r="AE44" s="102">
        <f>+'3.2.1.3'!AE44/'3.2.1.3'!AE43-1</f>
        <v>0.24539544962080173</v>
      </c>
      <c r="AF44" s="189" t="s">
        <v>39</v>
      </c>
      <c r="AG44" s="102">
        <f>+'3.2.1.3'!AG44/'3.2.1.3'!AG43-1</f>
        <v>-6.4444444444444415E-2</v>
      </c>
      <c r="AH44" s="102">
        <f>+'3.2.1.3'!AH44/'3.2.1.3'!AH43-1</f>
        <v>-0.20662100456621002</v>
      </c>
      <c r="AI44" s="102">
        <f>+'3.2.1.3'!AI44/'3.2.1.3'!AI43-1</f>
        <v>0.20115709835335993</v>
      </c>
      <c r="AJ44" s="102" t="s">
        <v>39</v>
      </c>
      <c r="AK44" s="309">
        <f>+'3.2.1.3'!AK44/'3.2.1.3'!AK43-1</f>
        <v>0.11937820706308488</v>
      </c>
      <c r="AL44" s="301">
        <f>+'3.2.1.3'!AL44/'3.2.1.3'!AL43-1</f>
        <v>0.11154733214128387</v>
      </c>
    </row>
    <row r="45" spans="1:38" ht="15.75" x14ac:dyDescent="0.25">
      <c r="A45" s="456"/>
      <c r="B45" s="4" t="s">
        <v>19</v>
      </c>
      <c r="C45" s="126">
        <f>+'3.2.1.3'!C45/'3.2.1.3'!C44-1</f>
        <v>-0.20857325655790149</v>
      </c>
      <c r="D45" s="111" t="s">
        <v>39</v>
      </c>
      <c r="E45" s="111" t="s">
        <v>39</v>
      </c>
      <c r="F45" s="111" t="s">
        <v>39</v>
      </c>
      <c r="G45" s="132">
        <f>+'3.2.1.3'!G45/'3.2.1.3'!G44-1</f>
        <v>-0.20857325655790149</v>
      </c>
      <c r="H45" s="482">
        <f>+'3.2.1.3'!H45:I45/'3.2.1.3'!H44:I44-1</f>
        <v>0.17758770658161782</v>
      </c>
      <c r="I45" s="476"/>
      <c r="J45" s="136">
        <f>+'3.2.1.3'!J45/'3.2.1.3'!J44-1</f>
        <v>0.17758770658161782</v>
      </c>
      <c r="K45" s="100">
        <f>+'3.2.1.3'!K45/'3.2.1.3'!K44-1</f>
        <v>0.12293756065998052</v>
      </c>
      <c r="L45" s="112">
        <f>+'3.2.1.3'!L45/'3.2.1.3'!L44-1</f>
        <v>-0.35831126343667241</v>
      </c>
      <c r="M45" s="112">
        <f>+'3.2.1.3'!M45/'3.2.1.3'!M44-1</f>
        <v>-0.13926917138445705</v>
      </c>
      <c r="N45" s="112">
        <f>+'3.2.1.3'!N45/'3.2.1.3'!N44-1</f>
        <v>-0.18480243161094223</v>
      </c>
      <c r="O45" s="147">
        <f>+'3.2.1.3'!O45/'3.2.1.3'!O44-1</f>
        <v>-0.17139434595112601</v>
      </c>
      <c r="P45" s="100">
        <f>+'3.2.1.3'!P45/'3.2.1.3'!P44-1</f>
        <v>-0.21696969696969692</v>
      </c>
      <c r="Q45" s="222" t="s">
        <v>39</v>
      </c>
      <c r="R45" s="147">
        <f>+'3.2.1.3'!R45/'3.2.1.3'!R44-1</f>
        <v>-0.21696969696969692</v>
      </c>
      <c r="S45" s="65" t="s">
        <v>39</v>
      </c>
      <c r="T45" s="9" t="s">
        <v>39</v>
      </c>
      <c r="U45" s="9" t="s">
        <v>39</v>
      </c>
      <c r="V45" s="102">
        <f>+'3.2.1.3'!V45/'3.2.1.3'!V44-1</f>
        <v>-0.14088524891874488</v>
      </c>
      <c r="W45" s="102">
        <f>+'3.2.1.3'!W45/'3.2.1.3'!W44-1</f>
        <v>0.93953829241480391</v>
      </c>
      <c r="X45" s="136">
        <f>+'3.2.1.3'!X45/'3.2.1.3'!X44-1</f>
        <v>7.5978228890850152E-2</v>
      </c>
      <c r="Y45" s="106" t="s">
        <v>39</v>
      </c>
      <c r="Z45" s="102">
        <f>+'3.2.1.3'!Z45/'3.2.1.3'!Z44-1</f>
        <v>4.3946574752262046E-2</v>
      </c>
      <c r="AA45" s="102">
        <f>+'3.2.1.3'!AA45/'3.2.1.3'!AA44-1</f>
        <v>0.15951972555746141</v>
      </c>
      <c r="AB45" s="102" t="s">
        <v>39</v>
      </c>
      <c r="AC45" s="102">
        <f>+'3.2.1.3'!AC45/'3.2.1.3'!AC44-1</f>
        <v>8.169280976944937E-2</v>
      </c>
      <c r="AD45" s="110" t="s">
        <v>39</v>
      </c>
      <c r="AE45" s="102">
        <f>+'3.2.1.3'!AE45/'3.2.1.3'!AE44-1</f>
        <v>-0.31013484123531976</v>
      </c>
      <c r="AF45" s="189" t="s">
        <v>39</v>
      </c>
      <c r="AG45" s="102">
        <f>+'3.2.1.3'!AG45/'3.2.1.3'!AG44-1</f>
        <v>1.1971496437054632</v>
      </c>
      <c r="AH45" s="102">
        <f>+'3.2.1.3'!AH45/'3.2.1.3'!AH44-1</f>
        <v>-3.8848920863309377E-2</v>
      </c>
      <c r="AI45" s="102">
        <f>+'3.2.1.3'!AI45/'3.2.1.3'!AI44-1</f>
        <v>-0.11078177102630604</v>
      </c>
      <c r="AJ45" s="102" t="s">
        <v>39</v>
      </c>
      <c r="AK45" s="309">
        <f>+'3.2.1.3'!AK45/'3.2.1.3'!AK44-1</f>
        <v>3.3760280436834211E-2</v>
      </c>
      <c r="AL45" s="301">
        <f>+'3.2.1.3'!AL45/'3.2.1.3'!AL44-1</f>
        <v>-1.9187056313893724E-2</v>
      </c>
    </row>
    <row r="46" spans="1:38" ht="15.75" x14ac:dyDescent="0.25">
      <c r="A46" s="456"/>
      <c r="B46" s="4" t="s">
        <v>20</v>
      </c>
      <c r="C46" s="126">
        <f>+'3.2.1.3'!C46/'3.2.1.3'!C45-1</f>
        <v>-1.7784963621665373E-2</v>
      </c>
      <c r="D46" s="111" t="s">
        <v>39</v>
      </c>
      <c r="E46" s="111" t="s">
        <v>39</v>
      </c>
      <c r="F46" s="111" t="s">
        <v>39</v>
      </c>
      <c r="G46" s="132">
        <f>+'3.2.1.3'!G46/'3.2.1.3'!G45-1</f>
        <v>-1.7784963621665373E-2</v>
      </c>
      <c r="H46" s="482">
        <f>+'3.2.1.3'!H46:I46/'3.2.1.3'!H45:I45-1</f>
        <v>2.0558906807829569E-2</v>
      </c>
      <c r="I46" s="476"/>
      <c r="J46" s="136">
        <f>+'3.2.1.3'!J46/'3.2.1.3'!J45-1</f>
        <v>2.0558906807829569E-2</v>
      </c>
      <c r="K46" s="100">
        <f>+'3.2.1.3'!K46/'3.2.1.3'!K45-1</f>
        <v>-0.36992221261884184</v>
      </c>
      <c r="L46" s="112">
        <f>+'3.2.1.3'!L46/'3.2.1.3'!L45-1</f>
        <v>0.24957513959698963</v>
      </c>
      <c r="M46" s="112">
        <f>+'3.2.1.3'!M46/'3.2.1.3'!M45-1</f>
        <v>2.1167184883998935E-2</v>
      </c>
      <c r="N46" s="112">
        <f>+'3.2.1.3'!N46/'3.2.1.3'!N45-1</f>
        <v>0.25279642058165552</v>
      </c>
      <c r="O46" s="147">
        <f>+'3.2.1.3'!O46/'3.2.1.3'!O45-1</f>
        <v>1.5034985254149147E-2</v>
      </c>
      <c r="P46" s="100">
        <f>+'3.2.1.3'!P46/'3.2.1.3'!P45-1</f>
        <v>9.61963732861566E-2</v>
      </c>
      <c r="Q46" s="222" t="s">
        <v>39</v>
      </c>
      <c r="R46" s="147">
        <f>+'3.2.1.3'!R46/'3.2.1.3'!R45-1</f>
        <v>9.61963732861566E-2</v>
      </c>
      <c r="S46" s="65" t="s">
        <v>39</v>
      </c>
      <c r="T46" s="9" t="s">
        <v>39</v>
      </c>
      <c r="U46" s="9" t="s">
        <v>39</v>
      </c>
      <c r="V46" s="102">
        <f>+'3.2.1.3'!V46/'3.2.1.3'!V45-1</f>
        <v>0.15670522707797763</v>
      </c>
      <c r="W46" s="102">
        <f>+'3.2.1.3'!W46/'3.2.1.3'!W45-1</f>
        <v>-0.23143774796901573</v>
      </c>
      <c r="X46" s="136">
        <f>+'3.2.1.3'!X46/'3.2.1.3'!X45-1</f>
        <v>1.6269054617540579E-2</v>
      </c>
      <c r="Y46" s="106" t="s">
        <v>39</v>
      </c>
      <c r="Z46" s="102">
        <f>+'3.2.1.3'!Z46/'3.2.1.3'!Z45-1</f>
        <v>-4.2921997523730937E-2</v>
      </c>
      <c r="AA46" s="102">
        <f>+'3.2.1.3'!AA46/'3.2.1.3'!AA45-1</f>
        <v>-0.15384615384615385</v>
      </c>
      <c r="AB46" s="102" t="s">
        <v>39</v>
      </c>
      <c r="AC46" s="102">
        <f>+'3.2.1.3'!AC46/'3.2.1.3'!AC45-1</f>
        <v>5.2457420924574283E-2</v>
      </c>
      <c r="AD46" s="110" t="s">
        <v>39</v>
      </c>
      <c r="AE46" s="102">
        <f>+'3.2.1.3'!AE46/'3.2.1.3'!AE45-1</f>
        <v>-0.13303909205548548</v>
      </c>
      <c r="AF46" s="189" t="s">
        <v>39</v>
      </c>
      <c r="AG46" s="102">
        <f>+'3.2.1.3'!AG46/'3.2.1.3'!AG45-1</f>
        <v>-0.4194594594594595</v>
      </c>
      <c r="AH46" s="102">
        <f>+'3.2.1.3'!AH46/'3.2.1.3'!AH45-1</f>
        <v>5.5389221556886303E-2</v>
      </c>
      <c r="AI46" s="102">
        <f>+'3.2.1.3'!AI46/'3.2.1.3'!AI45-1</f>
        <v>3.6666666666666625E-2</v>
      </c>
      <c r="AJ46" s="102" t="s">
        <v>39</v>
      </c>
      <c r="AK46" s="309">
        <f>+'3.2.1.3'!AK46/'3.2.1.3'!AK45-1</f>
        <v>-2.5432349949135347E-2</v>
      </c>
      <c r="AL46" s="301">
        <f>+'3.2.1.3'!AL46/'3.2.1.3'!AL45-1</f>
        <v>1.2241356770184009E-3</v>
      </c>
    </row>
    <row r="47" spans="1:38" ht="15.75" x14ac:dyDescent="0.25">
      <c r="A47" s="456"/>
      <c r="B47" s="4" t="s">
        <v>21</v>
      </c>
      <c r="C47" s="126">
        <f>+'3.2.1.3'!C47/'3.2.1.3'!C46-1</f>
        <v>0.24609053497942379</v>
      </c>
      <c r="D47" s="111" t="s">
        <v>39</v>
      </c>
      <c r="E47" s="111" t="s">
        <v>39</v>
      </c>
      <c r="F47" s="111" t="s">
        <v>39</v>
      </c>
      <c r="G47" s="132">
        <f>+'3.2.1.3'!G47/'3.2.1.3'!G46-1</f>
        <v>0.24609053497942379</v>
      </c>
      <c r="H47" s="482">
        <f>+'3.2.1.3'!H47:I47/'3.2.1.3'!H46:I46-1</f>
        <v>-0.6781664656212304</v>
      </c>
      <c r="I47" s="476"/>
      <c r="J47" s="136">
        <f>+'3.2.1.3'!J47/'3.2.1.3'!J46-1</f>
        <v>-0.6781664656212304</v>
      </c>
      <c r="K47" s="100">
        <f>+'3.2.1.3'!K47/'3.2.1.3'!K46-1</f>
        <v>0.27709190672153627</v>
      </c>
      <c r="L47" s="112">
        <f>+'3.2.1.3'!L47/'3.2.1.3'!L46-1</f>
        <v>9.9475422576257966E-2</v>
      </c>
      <c r="M47" s="112">
        <f>+'3.2.1.3'!M47/'3.2.1.3'!M46-1</f>
        <v>0.16313385642346878</v>
      </c>
      <c r="N47" s="112">
        <f>+'3.2.1.3'!N47/'3.2.1.3'!N46-1</f>
        <v>-1.6666666666666718E-2</v>
      </c>
      <c r="O47" s="147">
        <f>+'3.2.1.3'!O47/'3.2.1.3'!O46-1</f>
        <v>0.14145730074631113</v>
      </c>
      <c r="P47" s="100">
        <f>+'3.2.1.3'!P47/'3.2.1.3'!P46-1</f>
        <v>0.17591285051442407</v>
      </c>
      <c r="Q47" s="222" t="s">
        <v>39</v>
      </c>
      <c r="R47" s="147">
        <f>+'3.2.1.3'!R47/'3.2.1.3'!R46-1</f>
        <v>0.17591285051442407</v>
      </c>
      <c r="S47" s="65" t="s">
        <v>39</v>
      </c>
      <c r="T47" s="9" t="s">
        <v>39</v>
      </c>
      <c r="U47" s="9" t="s">
        <v>39</v>
      </c>
      <c r="V47" s="102">
        <f>+'3.2.1.3'!V47/'3.2.1.3'!V46-1</f>
        <v>0.24048523011389933</v>
      </c>
      <c r="W47" s="102">
        <f>+'3.2.1.3'!W47/'3.2.1.3'!W46-1</f>
        <v>8.0137659783677373E-2</v>
      </c>
      <c r="X47" s="136">
        <f>+'3.2.1.3'!X47/'3.2.1.3'!X46-1</f>
        <v>0.19660994148113264</v>
      </c>
      <c r="Y47" s="106" t="s">
        <v>39</v>
      </c>
      <c r="Z47" s="102">
        <f>+'3.2.1.3'!Z47/'3.2.1.3'!Z46-1</f>
        <v>0.52560969766661869</v>
      </c>
      <c r="AA47" s="102">
        <f>+'3.2.1.3'!AA47/'3.2.1.3'!AA46-1</f>
        <v>0.89685314685314688</v>
      </c>
      <c r="AB47" s="102" t="s">
        <v>39</v>
      </c>
      <c r="AC47" s="102">
        <f>+'3.2.1.3'!AC47/'3.2.1.3'!AC46-1</f>
        <v>0.25883114481228042</v>
      </c>
      <c r="AD47" s="110" t="s">
        <v>39</v>
      </c>
      <c r="AE47" s="102">
        <f>+'3.2.1.3'!AE47/'3.2.1.3'!AE46-1</f>
        <v>0.47563636363636363</v>
      </c>
      <c r="AF47" s="189" t="s">
        <v>39</v>
      </c>
      <c r="AG47" s="102">
        <f>+'3.2.1.3'!AG47/'3.2.1.3'!AG46-1</f>
        <v>0.2067039106145252</v>
      </c>
      <c r="AH47" s="102">
        <f>+'3.2.1.3'!AH47/'3.2.1.3'!AH46-1</f>
        <v>0.52624113475177303</v>
      </c>
      <c r="AI47" s="102">
        <f>+'3.2.1.3'!AI47/'3.2.1.3'!AI46-1</f>
        <v>0.6262057877813505</v>
      </c>
      <c r="AJ47" s="102" t="s">
        <v>39</v>
      </c>
      <c r="AK47" s="309">
        <f>+'3.2.1.3'!AK47/'3.2.1.3'!AK46-1</f>
        <v>0.45436539799796583</v>
      </c>
      <c r="AL47" s="301">
        <f>+'3.2.1.3'!AL47/'3.2.1.3'!AL46-1</f>
        <v>0.21284601870756381</v>
      </c>
    </row>
    <row r="48" spans="1:38" ht="15.75" x14ac:dyDescent="0.25">
      <c r="A48" s="456"/>
      <c r="B48" s="4" t="s">
        <v>22</v>
      </c>
      <c r="C48" s="126">
        <f>+'3.2.1.3'!C48/'3.2.1.3'!C47-1</f>
        <v>-0.12483487450462349</v>
      </c>
      <c r="D48" s="111" t="s">
        <v>39</v>
      </c>
      <c r="E48" s="111" t="s">
        <v>39</v>
      </c>
      <c r="F48" s="111" t="s">
        <v>39</v>
      </c>
      <c r="G48" s="132">
        <f>+'3.2.1.3'!G48/'3.2.1.3'!G47-1</f>
        <v>-0.12483487450462349</v>
      </c>
      <c r="H48" s="482">
        <f>+'3.2.1.3'!H48:I48/'3.2.1.3'!H47:I47-1</f>
        <v>0.37368815592203908</v>
      </c>
      <c r="I48" s="476"/>
      <c r="J48" s="136">
        <f>+'3.2.1.3'!J48/'3.2.1.3'!J47-1</f>
        <v>0.37368815592203908</v>
      </c>
      <c r="K48" s="100">
        <f>+'3.2.1.3'!K48/'3.2.1.3'!K47-1</f>
        <v>-0.11134980307912634</v>
      </c>
      <c r="L48" s="112">
        <f>+'3.2.1.3'!L48/'3.2.1.3'!L47-1</f>
        <v>8.1463156034635054E-2</v>
      </c>
      <c r="M48" s="112">
        <f>+'3.2.1.3'!M48/'3.2.1.3'!M47-1</f>
        <v>-0.15364478453483688</v>
      </c>
      <c r="N48" s="112">
        <f>+'3.2.1.3'!N48/'3.2.1.3'!N47-1</f>
        <v>-0.13861985472154958</v>
      </c>
      <c r="O48" s="147">
        <f>+'3.2.1.3'!O48/'3.2.1.3'!O47-1</f>
        <v>-8.010580954282287E-2</v>
      </c>
      <c r="P48" s="100">
        <f>+'3.2.1.3'!P48/'3.2.1.3'!P47-1</f>
        <v>-6.7593069137073303E-2</v>
      </c>
      <c r="Q48" s="222" t="s">
        <v>39</v>
      </c>
      <c r="R48" s="147">
        <f>+'3.2.1.3'!R48/'3.2.1.3'!R47-1</f>
        <v>-6.7593069137073303E-2</v>
      </c>
      <c r="S48" s="65" t="s">
        <v>39</v>
      </c>
      <c r="T48" s="9" t="s">
        <v>39</v>
      </c>
      <c r="U48" s="9" t="s">
        <v>39</v>
      </c>
      <c r="V48" s="102">
        <f>+'3.2.1.3'!V48/'3.2.1.3'!V47-1</f>
        <v>-0.12302179755150788</v>
      </c>
      <c r="W48" s="102">
        <f>+'3.2.1.3'!W48/'3.2.1.3'!W47-1</f>
        <v>-8.4205735093308975E-3</v>
      </c>
      <c r="X48" s="136">
        <f>+'3.2.1.3'!X48/'3.2.1.3'!X47-1</f>
        <v>-9.4716132658797081E-2</v>
      </c>
      <c r="Y48" s="106" t="s">
        <v>39</v>
      </c>
      <c r="Z48" s="102">
        <f>+'3.2.1.3'!Z48/'3.2.1.3'!Z47-1</f>
        <v>0.11560566565120434</v>
      </c>
      <c r="AA48" s="102">
        <f>+'3.2.1.3'!AA48/'3.2.1.3'!AA47-1</f>
        <v>-0.16958525345622122</v>
      </c>
      <c r="AB48" s="102" t="s">
        <v>39</v>
      </c>
      <c r="AC48" s="102">
        <f>+'3.2.1.3'!AC48/'3.2.1.3'!AC47-1</f>
        <v>-3.430544332623231E-2</v>
      </c>
      <c r="AD48" s="110" t="s">
        <v>39</v>
      </c>
      <c r="AE48" s="102">
        <f>+'3.2.1.3'!AE48/'3.2.1.3'!AE47-1</f>
        <v>1.6264169541646112E-2</v>
      </c>
      <c r="AF48" s="189" t="s">
        <v>39</v>
      </c>
      <c r="AG48" s="102">
        <f>+'3.2.1.3'!AG48/'3.2.1.3'!AG47-1</f>
        <v>-0.29475308641975306</v>
      </c>
      <c r="AH48" s="102">
        <f>+'3.2.1.3'!AH48/'3.2.1.3'!AH47-1</f>
        <v>-0.12546468401486988</v>
      </c>
      <c r="AI48" s="102">
        <f>+'3.2.1.3'!AI48/'3.2.1.3'!AI47-1</f>
        <v>0.20588235294117641</v>
      </c>
      <c r="AJ48" s="102" t="s">
        <v>39</v>
      </c>
      <c r="AK48" s="309">
        <f>+'3.2.1.3'!AK48/'3.2.1.3'!AK47-1</f>
        <v>6.5699878538039602E-2</v>
      </c>
      <c r="AL48" s="301">
        <f>+'3.2.1.3'!AL48/'3.2.1.3'!AL47-1</f>
        <v>6.7922681673600049E-3</v>
      </c>
    </row>
    <row r="49" spans="1:38" ht="16.5" thickBot="1" x14ac:dyDescent="0.3">
      <c r="A49" s="458"/>
      <c r="B49" s="5" t="s">
        <v>23</v>
      </c>
      <c r="C49" s="127">
        <f>+'3.2.1.3'!C49/'3.2.1.3'!C48-1</f>
        <v>0.1283018867924528</v>
      </c>
      <c r="D49" s="120" t="s">
        <v>39</v>
      </c>
      <c r="E49" s="120" t="s">
        <v>39</v>
      </c>
      <c r="F49" s="120" t="s">
        <v>39</v>
      </c>
      <c r="G49" s="133">
        <f>+'3.2.1.3'!G49/'3.2.1.3'!G48-1</f>
        <v>0.1283018867924528</v>
      </c>
      <c r="H49" s="485">
        <f>+'3.2.1.3'!H49:I49/'3.2.1.3'!H48:I48-1</f>
        <v>1.7342428376534786</v>
      </c>
      <c r="I49" s="479"/>
      <c r="J49" s="137">
        <f>+'3.2.1.3'!J49/'3.2.1.3'!J48-1</f>
        <v>1.7342428376534786</v>
      </c>
      <c r="K49" s="129">
        <f>+'3.2.1.3'!K49/'3.2.1.3'!K48-1</f>
        <v>-0.16962127316680098</v>
      </c>
      <c r="L49" s="121">
        <f>+'3.2.1.3'!L49/'3.2.1.3'!L48-1</f>
        <v>-6.6993464052287566E-2</v>
      </c>
      <c r="M49" s="121">
        <f>+'3.2.1.3'!M49/'3.2.1.3'!M48-1</f>
        <v>0.1178919819176778</v>
      </c>
      <c r="N49" s="121">
        <f>+'3.2.1.3'!N49/'3.2.1.3'!N48-1</f>
        <v>0.46240337315530566</v>
      </c>
      <c r="O49" s="148">
        <f>+'3.2.1.3'!O49/'3.2.1.3'!O48-1</f>
        <v>4.4381748141717692E-2</v>
      </c>
      <c r="P49" s="129">
        <f>+'3.2.1.3'!P49/'3.2.1.3'!P48-1</f>
        <v>0.28831646734130634</v>
      </c>
      <c r="Q49" s="243" t="s">
        <v>39</v>
      </c>
      <c r="R49" s="148">
        <f>+'3.2.1.3'!R49/'3.2.1.3'!R48-1</f>
        <v>0.28831646734130634</v>
      </c>
      <c r="S49" s="66" t="s">
        <v>39</v>
      </c>
      <c r="T49" s="10" t="s">
        <v>39</v>
      </c>
      <c r="U49" s="10" t="s">
        <v>39</v>
      </c>
      <c r="V49" s="123">
        <f>+'3.2.1.3'!V49/'3.2.1.3'!V48-1</f>
        <v>0.35725229826353422</v>
      </c>
      <c r="W49" s="123">
        <f>+'3.2.1.3'!W49/'3.2.1.3'!W48-1</f>
        <v>0.14000459031443646</v>
      </c>
      <c r="X49" s="137">
        <f>+'3.2.1.3'!X49/'3.2.1.3'!X48-1</f>
        <v>0.29847873331263575</v>
      </c>
      <c r="Y49" s="108" t="s">
        <v>39</v>
      </c>
      <c r="Z49" s="123">
        <f>+'3.2.1.3'!Z49/'3.2.1.3'!Z48-1</f>
        <v>0.30992061257812065</v>
      </c>
      <c r="AA49" s="123">
        <f>+'3.2.1.3'!AA49/'3.2.1.3'!AA48-1</f>
        <v>0.24639289678135401</v>
      </c>
      <c r="AB49" s="123" t="s">
        <v>39</v>
      </c>
      <c r="AC49" s="123">
        <f>+'3.2.1.3'!AC49/'3.2.1.3'!AC48-1</f>
        <v>0.25368933515898373</v>
      </c>
      <c r="AD49" s="122" t="s">
        <v>39</v>
      </c>
      <c r="AE49" s="123">
        <f>+'3.2.1.3'!AE49/'3.2.1.3'!AE48-1</f>
        <v>0.32880698351115423</v>
      </c>
      <c r="AF49" s="123" t="s">
        <v>39</v>
      </c>
      <c r="AG49" s="123">
        <f>+'3.2.1.3'!AG49/'3.2.1.3'!AG48-1</f>
        <v>0.17724288840262581</v>
      </c>
      <c r="AH49" s="123">
        <f>+'3.2.1.3'!AH49/'3.2.1.3'!AH48-1</f>
        <v>-0.20510095642933046</v>
      </c>
      <c r="AI49" s="123">
        <f>+'3.2.1.3'!AI49/'3.2.1.3'!AI48-1</f>
        <v>2.1520803443328518E-2</v>
      </c>
      <c r="AJ49" s="123" t="s">
        <v>39</v>
      </c>
      <c r="AK49" s="310">
        <f>+'3.2.1.3'!AK49/'3.2.1.3'!AK48-1</f>
        <v>0.26312426607722594</v>
      </c>
      <c r="AL49" s="302">
        <f>+'3.2.1.3'!AL49/'3.2.1.3'!AL48-1</f>
        <v>0.28147449668996494</v>
      </c>
    </row>
    <row r="50" spans="1:38" ht="15.75" x14ac:dyDescent="0.25">
      <c r="A50" s="442">
        <v>2010</v>
      </c>
      <c r="B50" s="6" t="s">
        <v>12</v>
      </c>
      <c r="C50" s="128">
        <f>+'3.2.1.3'!C50/'3.2.1.3'!C49-1</f>
        <v>-1</v>
      </c>
      <c r="D50" s="113" t="s">
        <v>39</v>
      </c>
      <c r="E50" s="113" t="s">
        <v>39</v>
      </c>
      <c r="F50" s="113" t="s">
        <v>39</v>
      </c>
      <c r="G50" s="134">
        <f>+'3.2.1.3'!G50/'3.2.1.3'!G49-1</f>
        <v>-1</v>
      </c>
      <c r="H50" s="484">
        <f>+'3.2.1.3'!H50:I50/'3.2.1.3'!H49:I49-1</f>
        <v>-0.18341482885939531</v>
      </c>
      <c r="I50" s="481"/>
      <c r="J50" s="138">
        <f>+'3.2.1.3'!J50/'3.2.1.3'!J49-1</f>
        <v>-0.18341482885939531</v>
      </c>
      <c r="K50" s="130">
        <f>+'3.2.1.3'!K50/'3.2.1.3'!K49-1</f>
        <v>0.83842794759825323</v>
      </c>
      <c r="L50" s="114">
        <f>+'3.2.1.3'!L50/'3.2.1.3'!L49-1</f>
        <v>0.55446584938704024</v>
      </c>
      <c r="M50" s="114">
        <f>+'3.2.1.3'!M50/'3.2.1.3'!M49-1</f>
        <v>0.56667021389805261</v>
      </c>
      <c r="N50" s="114">
        <f>+'3.2.1.3'!N50/'3.2.1.3'!N49-1</f>
        <v>0.88370975492551662</v>
      </c>
      <c r="O50" s="149">
        <f>+'3.2.1.3'!O50/'3.2.1.3'!O49-1</f>
        <v>0.62642215180009342</v>
      </c>
      <c r="P50" s="130">
        <f>+'3.2.1.3'!P50/'3.2.1.3'!P49-1</f>
        <v>0.10182804912882037</v>
      </c>
      <c r="Q50" s="242" t="s">
        <v>39</v>
      </c>
      <c r="R50" s="149">
        <f>+'3.2.1.3'!R50/'3.2.1.3'!R49-1</f>
        <v>0.10182804912882037</v>
      </c>
      <c r="S50" s="67" t="s">
        <v>39</v>
      </c>
      <c r="T50" s="14" t="s">
        <v>39</v>
      </c>
      <c r="U50" s="14" t="s">
        <v>39</v>
      </c>
      <c r="V50" s="116">
        <f>+'3.2.1.3'!V50/'3.2.1.3'!V49-1</f>
        <v>2.2577610536218318E-2</v>
      </c>
      <c r="W50" s="116">
        <f>+'3.2.1.3'!W50/'3.2.1.3'!W49-1</f>
        <v>-0.26696194886249247</v>
      </c>
      <c r="X50" s="138">
        <f>+'3.2.1.3'!X50/'3.2.1.3'!X49-1</f>
        <v>-4.6193573068094906E-2</v>
      </c>
      <c r="Y50" s="105" t="s">
        <v>39</v>
      </c>
      <c r="Z50" s="116">
        <f>+'3.2.1.3'!Z50/'3.2.1.3'!Z49-1</f>
        <v>0.92993918033139189</v>
      </c>
      <c r="AA50" s="116">
        <f>+'3.2.1.3'!AA50/'3.2.1.3'!AA49-1</f>
        <v>2.3365983971504898</v>
      </c>
      <c r="AB50" s="116" t="s">
        <v>39</v>
      </c>
      <c r="AC50" s="116">
        <f>+'3.2.1.3'!AC50/'3.2.1.3'!AC49-1</f>
        <v>0.48213093865663481</v>
      </c>
      <c r="AD50" s="118" t="s">
        <v>39</v>
      </c>
      <c r="AE50" s="116">
        <f>+'3.2.1.3'!AE50/'3.2.1.3'!AE49-1</f>
        <v>0.18649635036496348</v>
      </c>
      <c r="AF50" s="189" t="s">
        <v>39</v>
      </c>
      <c r="AG50" s="116">
        <f>+'3.2.1.3'!AG50/'3.2.1.3'!AG49-1</f>
        <v>0.29739776951672869</v>
      </c>
      <c r="AH50" s="116">
        <f>+'3.2.1.3'!AH50/'3.2.1.3'!AH49-1</f>
        <v>0.36363636363636354</v>
      </c>
      <c r="AI50" s="116">
        <f>+'3.2.1.3'!AI50/'3.2.1.3'!AI49-1</f>
        <v>7.64446227929374E-2</v>
      </c>
      <c r="AJ50" s="116" t="s">
        <v>39</v>
      </c>
      <c r="AK50" s="308">
        <f>+'3.2.1.3'!AK50/'3.2.1.3'!AK49-1</f>
        <v>0.75418688905598463</v>
      </c>
      <c r="AL50" s="314">
        <f>+'3.2.1.3'!AL50/'3.2.1.3'!AL49-1</f>
        <v>0.48274214103653357</v>
      </c>
    </row>
    <row r="51" spans="1:38" ht="15.75" x14ac:dyDescent="0.25">
      <c r="A51" s="442"/>
      <c r="B51" s="4" t="s">
        <v>13</v>
      </c>
      <c r="C51" s="126">
        <v>0</v>
      </c>
      <c r="D51" s="111" t="s">
        <v>39</v>
      </c>
      <c r="E51" s="111" t="s">
        <v>39</v>
      </c>
      <c r="F51" s="111" t="s">
        <v>39</v>
      </c>
      <c r="G51" s="132">
        <v>0</v>
      </c>
      <c r="H51" s="482">
        <f>+'3.2.1.3'!H51:I51/'3.2.1.3'!H50:I50-1</f>
        <v>1.9308322131247779E-2</v>
      </c>
      <c r="I51" s="476"/>
      <c r="J51" s="136">
        <f>+'3.2.1.3'!J51/'3.2.1.3'!J50-1</f>
        <v>1.9308322131247779E-2</v>
      </c>
      <c r="K51" s="100">
        <f>+'3.2.1.3'!K51/'3.2.1.3'!K50-1</f>
        <v>-8.7622063869094768E-2</v>
      </c>
      <c r="L51" s="112">
        <f>+'3.2.1.3'!L51/'3.2.1.3'!L50-1</f>
        <v>2.7039206849932329E-2</v>
      </c>
      <c r="M51" s="112">
        <f>+'3.2.1.3'!M51/'3.2.1.3'!M50-1</f>
        <v>-0.14053797038445859</v>
      </c>
      <c r="N51" s="112">
        <f>+'3.2.1.3'!N51/'3.2.1.3'!N50-1</f>
        <v>5.6122448979591955E-3</v>
      </c>
      <c r="O51" s="147">
        <f>+'3.2.1.3'!O51/'3.2.1.3'!O50-1</f>
        <v>-6.8323378158239412E-2</v>
      </c>
      <c r="P51" s="100">
        <f>+'3.2.1.3'!P51/'3.2.1.3'!P50-1</f>
        <v>7.6604018146468E-2</v>
      </c>
      <c r="Q51" s="222" t="s">
        <v>39</v>
      </c>
      <c r="R51" s="147">
        <f>+'3.2.1.3'!R51/'3.2.1.3'!R50-1</f>
        <v>7.6604018146468E-2</v>
      </c>
      <c r="S51" s="65" t="s">
        <v>39</v>
      </c>
      <c r="T51" s="9" t="s">
        <v>39</v>
      </c>
      <c r="U51" s="9" t="s">
        <v>39</v>
      </c>
      <c r="V51" s="102">
        <f>+'3.2.1.3'!V51/'3.2.1.3'!V50-1</f>
        <v>-3.9803741183686014E-2</v>
      </c>
      <c r="W51" s="102">
        <f>+'3.2.1.3'!W51/'3.2.1.3'!W50-1</f>
        <v>0.13018401538038993</v>
      </c>
      <c r="X51" s="136">
        <f>+'3.2.1.3'!X51/'3.2.1.3'!X50-1</f>
        <v>-8.7736889601924828E-3</v>
      </c>
      <c r="Y51" s="106" t="s">
        <v>39</v>
      </c>
      <c r="Z51" s="102">
        <f>+'3.2.1.3'!Z51/'3.2.1.3'!Z50-1</f>
        <v>-3.3384557136812099E-2</v>
      </c>
      <c r="AA51" s="102">
        <f>+'3.2.1.3'!AA51/'3.2.1.3'!AA50-1</f>
        <v>0.17587403255938083</v>
      </c>
      <c r="AB51" s="102" t="s">
        <v>39</v>
      </c>
      <c r="AC51" s="102">
        <f>+'3.2.1.3'!AC51/'3.2.1.3'!AC50-1</f>
        <v>-0.21660457690260781</v>
      </c>
      <c r="AD51" s="110" t="s">
        <v>39</v>
      </c>
      <c r="AE51" s="102">
        <f>+'3.2.1.3'!AE51/'3.2.1.3'!AE50-1</f>
        <v>0.10304521685635182</v>
      </c>
      <c r="AF51" s="189" t="s">
        <v>39</v>
      </c>
      <c r="AG51" s="102">
        <f>+'3.2.1.3'!AG51/'3.2.1.3'!AG50-1</f>
        <v>-0.30515759312320911</v>
      </c>
      <c r="AH51" s="102">
        <f>+'3.2.1.3'!AH51/'3.2.1.3'!AH50-1</f>
        <v>-0.18627450980392157</v>
      </c>
      <c r="AI51" s="102">
        <f>+'3.2.1.3'!AI51/'3.2.1.3'!AI50-1</f>
        <v>-0.18415657036346689</v>
      </c>
      <c r="AJ51" s="102" t="s">
        <v>39</v>
      </c>
      <c r="AK51" s="309">
        <f>+'3.2.1.3'!AK51/'3.2.1.3'!AK50-1</f>
        <v>-6.7695425142233701E-2</v>
      </c>
      <c r="AL51" s="301">
        <f>+'3.2.1.3'!AL51/'3.2.1.3'!AL50-1</f>
        <v>-5.2445244831449744E-2</v>
      </c>
    </row>
    <row r="52" spans="1:38" ht="15.75" x14ac:dyDescent="0.25">
      <c r="A52" s="442"/>
      <c r="B52" s="4" t="s">
        <v>14</v>
      </c>
      <c r="C52" s="126">
        <v>0</v>
      </c>
      <c r="D52" s="111" t="s">
        <v>39</v>
      </c>
      <c r="E52" s="111" t="s">
        <v>39</v>
      </c>
      <c r="F52" s="111" t="s">
        <v>39</v>
      </c>
      <c r="G52" s="132">
        <v>0</v>
      </c>
      <c r="H52" s="482">
        <f>+'3.2.1.3'!H52:I52/'3.2.1.3'!H51:I51-1</f>
        <v>0.11317587819206332</v>
      </c>
      <c r="I52" s="476"/>
      <c r="J52" s="136">
        <f>+'3.2.1.3'!J52/'3.2.1.3'!J51-1</f>
        <v>0.11317587819206332</v>
      </c>
      <c r="K52" s="100">
        <f>+'3.2.1.3'!K52/'3.2.1.3'!K51-1</f>
        <v>-0.21810818628868966</v>
      </c>
      <c r="L52" s="112">
        <f>+'3.2.1.3'!L52/'3.2.1.3'!L51-1</f>
        <v>-5.7261956998683639E-2</v>
      </c>
      <c r="M52" s="112">
        <f>+'3.2.1.3'!M52/'3.2.1.3'!M51-1</f>
        <v>-7.8400379356674321E-2</v>
      </c>
      <c r="N52" s="112">
        <f>+'3.2.1.3'!N52/'3.2.1.3'!N51-1</f>
        <v>-0.45788939624556058</v>
      </c>
      <c r="O52" s="147">
        <f>+'3.2.1.3'!O52/'3.2.1.3'!O51-1</f>
        <v>-0.13963933077345037</v>
      </c>
      <c r="P52" s="100">
        <f>+'3.2.1.3'!P52/'3.2.1.3'!P51-1</f>
        <v>-9.3065254033228961E-2</v>
      </c>
      <c r="Q52" s="222" t="s">
        <v>39</v>
      </c>
      <c r="R52" s="147">
        <f>+'3.2.1.3'!R52/'3.2.1.3'!R51-1</f>
        <v>-9.3065254033228961E-2</v>
      </c>
      <c r="S52" s="65" t="s">
        <v>39</v>
      </c>
      <c r="T52" s="9" t="s">
        <v>39</v>
      </c>
      <c r="U52" s="9" t="s">
        <v>39</v>
      </c>
      <c r="V52" s="102">
        <f>+'3.2.1.3'!V52/'3.2.1.3'!V51-1</f>
        <v>-6.0232498722534444E-2</v>
      </c>
      <c r="W52" s="102">
        <f>+'3.2.1.3'!W52/'3.2.1.3'!W51-1</f>
        <v>0.22430133657351159</v>
      </c>
      <c r="X52" s="136">
        <f>+'3.2.1.3'!X52/'3.2.1.3'!X51-1</f>
        <v>-1.0115826210105316E-3</v>
      </c>
      <c r="Y52" s="106" t="s">
        <v>39</v>
      </c>
      <c r="Z52" s="102">
        <f>+'3.2.1.3'!Z52/'3.2.1.3'!Z51-1</f>
        <v>-0.46356158702363948</v>
      </c>
      <c r="AA52" s="102">
        <f>+'3.2.1.3'!AA52/'3.2.1.3'!AA51-1</f>
        <v>-0.64049024058102588</v>
      </c>
      <c r="AB52" s="102" t="s">
        <v>39</v>
      </c>
      <c r="AC52" s="102">
        <f>+'3.2.1.3'!AC52/'3.2.1.3'!AC51-1</f>
        <v>-0.25914506688963213</v>
      </c>
      <c r="AD52" s="110" t="s">
        <v>39</v>
      </c>
      <c r="AE52" s="102">
        <f>+'3.2.1.3'!AE52/'3.2.1.3'!AE51-1</f>
        <v>-0.29252649191299496</v>
      </c>
      <c r="AF52" s="189" t="s">
        <v>39</v>
      </c>
      <c r="AG52" s="102">
        <f>+'3.2.1.3'!AG52/'3.2.1.3'!AG51-1</f>
        <v>0.3876288659793814</v>
      </c>
      <c r="AH52" s="102">
        <f>+'3.2.1.3'!AH52/'3.2.1.3'!AH51-1</f>
        <v>0.15180722891566267</v>
      </c>
      <c r="AI52" s="102">
        <f>+'3.2.1.3'!AI52/'3.2.1.3'!AI51-1</f>
        <v>-3.4726981951108016E-2</v>
      </c>
      <c r="AJ52" s="102" t="s">
        <v>39</v>
      </c>
      <c r="AK52" s="309">
        <f>+'3.2.1.3'!AK52/'3.2.1.3'!AK51-1</f>
        <v>-0.40883936333846049</v>
      </c>
      <c r="AL52" s="301">
        <f>+'3.2.1.3'!AL52/'3.2.1.3'!AL51-1</f>
        <v>-0.28523837805734031</v>
      </c>
    </row>
    <row r="53" spans="1:38" ht="15.75" x14ac:dyDescent="0.25">
      <c r="A53" s="442"/>
      <c r="B53" s="4" t="s">
        <v>15</v>
      </c>
      <c r="C53" s="126">
        <v>0</v>
      </c>
      <c r="D53" s="111" t="s">
        <v>39</v>
      </c>
      <c r="E53" s="111" t="s">
        <v>39</v>
      </c>
      <c r="F53" s="111" t="s">
        <v>39</v>
      </c>
      <c r="G53" s="132">
        <v>0</v>
      </c>
      <c r="H53" s="482">
        <f>+'3.2.1.3'!H53:I53/'3.2.1.3'!H52:I52-1</f>
        <v>-0.10716208939149163</v>
      </c>
      <c r="I53" s="476"/>
      <c r="J53" s="136">
        <f>+'3.2.1.3'!J53/'3.2.1.3'!J52-1</f>
        <v>-0.10716208939149163</v>
      </c>
      <c r="K53" s="100">
        <f>+'3.2.1.3'!K53/'3.2.1.3'!K52-1</f>
        <v>-3.6995930447650704E-2</v>
      </c>
      <c r="L53" s="112">
        <f>+'3.2.1.3'!L53/'3.2.1.3'!L52-1</f>
        <v>-0.20979753316267158</v>
      </c>
      <c r="M53" s="112">
        <f>+'3.2.1.3'!M53/'3.2.1.3'!M52-1</f>
        <v>-0.1829174170311294</v>
      </c>
      <c r="N53" s="112">
        <f>+'3.2.1.3'!N53/'3.2.1.3'!N52-1</f>
        <v>-8.6569957884885307E-2</v>
      </c>
      <c r="O53" s="147">
        <f>+'3.2.1.3'!O53/'3.2.1.3'!O52-1</f>
        <v>-0.16820083682008369</v>
      </c>
      <c r="P53" s="100">
        <f>+'3.2.1.3'!P53/'3.2.1.3'!P52-1</f>
        <v>-7.8322049648214542E-2</v>
      </c>
      <c r="Q53" s="222" t="s">
        <v>39</v>
      </c>
      <c r="R53" s="147">
        <f>+'3.2.1.3'!R53/'3.2.1.3'!R52-1</f>
        <v>-7.8322049648214542E-2</v>
      </c>
      <c r="S53" s="65" t="s">
        <v>39</v>
      </c>
      <c r="T53" s="9" t="s">
        <v>39</v>
      </c>
      <c r="U53" s="9" t="s">
        <v>39</v>
      </c>
      <c r="V53" s="102">
        <f>+'3.2.1.3'!V53/'3.2.1.3'!V52-1</f>
        <v>-0.68327329572486917</v>
      </c>
      <c r="W53" s="102">
        <f>+'3.2.1.3'!W53/'3.2.1.3'!W52-1</f>
        <v>1.7564509726081781</v>
      </c>
      <c r="X53" s="136">
        <f>+'3.2.1.3'!X53/'3.2.1.3'!X52-1</f>
        <v>-6.0958938787909478E-2</v>
      </c>
      <c r="Y53" s="106" t="s">
        <v>39</v>
      </c>
      <c r="Z53" s="102">
        <f>+'3.2.1.3'!Z53/'3.2.1.3'!Z52-1</f>
        <v>-0.32612477182433153</v>
      </c>
      <c r="AA53" s="102">
        <f>+'3.2.1.3'!AA53/'3.2.1.3'!AA52-1</f>
        <v>-0.43055555555555558</v>
      </c>
      <c r="AB53" s="102" t="s">
        <v>39</v>
      </c>
      <c r="AC53" s="102">
        <f>+'3.2.1.3'!AC53/'3.2.1.3'!AC52-1</f>
        <v>-0.10157297030401358</v>
      </c>
      <c r="AD53" s="110" t="s">
        <v>39</v>
      </c>
      <c r="AE53" s="102">
        <f>+'3.2.1.3'!AE53/'3.2.1.3'!AE52-1</f>
        <v>-3.8234134804887687E-2</v>
      </c>
      <c r="AF53" s="189" t="s">
        <v>39</v>
      </c>
      <c r="AG53" s="102">
        <f>+'3.2.1.3'!AG53/'3.2.1.3'!AG52-1</f>
        <v>-0.26002971768202077</v>
      </c>
      <c r="AH53" s="102">
        <f>+'3.2.1.3'!AH53/'3.2.1.3'!AH52-1</f>
        <v>-0.28765690376569042</v>
      </c>
      <c r="AI53" s="102">
        <f>+'3.2.1.3'!AI53/'3.2.1.3'!AI52-1</f>
        <v>-0.41136094674556212</v>
      </c>
      <c r="AJ53" s="102" t="s">
        <v>39</v>
      </c>
      <c r="AK53" s="309">
        <f>+'3.2.1.3'!AK53/'3.2.1.3'!AK52-1</f>
        <v>-0.27706209256614389</v>
      </c>
      <c r="AL53" s="301">
        <f>+'3.2.1.3'!AL53/'3.2.1.3'!AL52-1</f>
        <v>-0.2009578413820714</v>
      </c>
    </row>
    <row r="54" spans="1:38" ht="15.75" x14ac:dyDescent="0.25">
      <c r="A54" s="442"/>
      <c r="B54" s="4" t="s">
        <v>16</v>
      </c>
      <c r="C54" s="126">
        <v>0</v>
      </c>
      <c r="D54" s="111" t="s">
        <v>39</v>
      </c>
      <c r="E54" s="111" t="s">
        <v>39</v>
      </c>
      <c r="F54" s="111" t="s">
        <v>39</v>
      </c>
      <c r="G54" s="132">
        <v>0</v>
      </c>
      <c r="H54" s="482">
        <f>+'3.2.1.3'!H54:I54/'3.2.1.3'!H53:I53-1</f>
        <v>5.4402895054282308E-2</v>
      </c>
      <c r="I54" s="476"/>
      <c r="J54" s="136">
        <f>+'3.2.1.3'!J54/'3.2.1.3'!J53-1</f>
        <v>5.4402895054282308E-2</v>
      </c>
      <c r="K54" s="100">
        <f>+'3.2.1.3'!K54/'3.2.1.3'!K53-1</f>
        <v>-1.0756819054936639E-2</v>
      </c>
      <c r="L54" s="112">
        <f>+'3.2.1.3'!L54/'3.2.1.3'!L53-1</f>
        <v>0.1347371521130909</v>
      </c>
      <c r="M54" s="112">
        <f>+'3.2.1.3'!M54/'3.2.1.3'!M53-1</f>
        <v>0.12751889168765751</v>
      </c>
      <c r="N54" s="112">
        <f>+'3.2.1.3'!N54/'3.2.1.3'!N53-1</f>
        <v>-0.25</v>
      </c>
      <c r="O54" s="147">
        <f>+'3.2.1.3'!O54/'3.2.1.3'!O53-1</f>
        <v>7.7321069272779486E-2</v>
      </c>
      <c r="P54" s="100">
        <f>+'3.2.1.3'!P54/'3.2.1.3'!P53-1</f>
        <v>-0.11623217629266891</v>
      </c>
      <c r="Q54" s="222" t="s">
        <v>39</v>
      </c>
      <c r="R54" s="147">
        <f>+'3.2.1.3'!R54/'3.2.1.3'!R53-1</f>
        <v>-0.11623217629266891</v>
      </c>
      <c r="S54" s="65" t="s">
        <v>39</v>
      </c>
      <c r="T54" s="9" t="s">
        <v>39</v>
      </c>
      <c r="U54" s="9" t="s">
        <v>39</v>
      </c>
      <c r="V54" s="102">
        <f>+'3.2.1.3'!V54/'3.2.1.3'!V53-1</f>
        <v>1.9500000000000002</v>
      </c>
      <c r="W54" s="102">
        <f>+'3.2.1.3'!W54/'3.2.1.3'!W53-1</f>
        <v>-0.65096853172031399</v>
      </c>
      <c r="X54" s="136">
        <f>+'3.2.1.3'!X54/'3.2.1.3'!X53-1</f>
        <v>2.5341025502776393E-3</v>
      </c>
      <c r="Y54" s="106" t="s">
        <v>39</v>
      </c>
      <c r="Z54" s="102">
        <f>+'3.2.1.3'!Z54/'3.2.1.3'!Z53-1</f>
        <v>-5.9944548902131967E-2</v>
      </c>
      <c r="AA54" s="102">
        <f>+'3.2.1.3'!AA54/'3.2.1.3'!AA53-1</f>
        <v>-9.6452328159645218E-2</v>
      </c>
      <c r="AB54" s="102" t="s">
        <v>39</v>
      </c>
      <c r="AC54" s="102">
        <f>+'3.2.1.3'!AC54/'3.2.1.3'!AC53-1</f>
        <v>-5.2288607992462932E-2</v>
      </c>
      <c r="AD54" s="110" t="s">
        <v>39</v>
      </c>
      <c r="AE54" s="102">
        <f>+'3.2.1.3'!AE54/'3.2.1.3'!AE53-1</f>
        <v>-0.36516393442622952</v>
      </c>
      <c r="AF54" s="189" t="s">
        <v>39</v>
      </c>
      <c r="AG54" s="102">
        <f>+'3.2.1.3'!AG54/'3.2.1.3'!AG53-1</f>
        <v>0.59036144578313254</v>
      </c>
      <c r="AH54" s="102">
        <f>+'3.2.1.3'!AH54/'3.2.1.3'!AH53-1</f>
        <v>0.2613803230543319</v>
      </c>
      <c r="AI54" s="102">
        <f>+'3.2.1.3'!AI54/'3.2.1.3'!AI53-1</f>
        <v>7.8407720144752613E-2</v>
      </c>
      <c r="AJ54" s="102" t="s">
        <v>39</v>
      </c>
      <c r="AK54" s="309">
        <f>+'3.2.1.3'!AK54/'3.2.1.3'!AK53-1</f>
        <v>-5.590329395195992E-2</v>
      </c>
      <c r="AL54" s="301">
        <f>+'3.2.1.3'!AL54/'3.2.1.3'!AL53-1</f>
        <v>-1.4681691845185196E-2</v>
      </c>
    </row>
    <row r="55" spans="1:38" ht="15.75" x14ac:dyDescent="0.25">
      <c r="A55" s="442"/>
      <c r="B55" s="4" t="s">
        <v>17</v>
      </c>
      <c r="C55" s="126">
        <v>0</v>
      </c>
      <c r="D55" s="111" t="s">
        <v>39</v>
      </c>
      <c r="E55" s="111" t="s">
        <v>39</v>
      </c>
      <c r="F55" s="111" t="s">
        <v>39</v>
      </c>
      <c r="G55" s="132">
        <v>0</v>
      </c>
      <c r="H55" s="482">
        <f>+'3.2.1.3'!H55:I55/'3.2.1.3'!H54:I54-1</f>
        <v>5.4799222056972852E-2</v>
      </c>
      <c r="I55" s="476"/>
      <c r="J55" s="136">
        <f>+'3.2.1.3'!J55/'3.2.1.3'!J54-1</f>
        <v>5.4799222056972852E-2</v>
      </c>
      <c r="K55" s="100">
        <f>+'3.2.1.3'!K55/'3.2.1.3'!K54-1</f>
        <v>-7.6504854368932063E-2</v>
      </c>
      <c r="L55" s="112">
        <f>+'3.2.1.3'!L55/'3.2.1.3'!L54-1</f>
        <v>-0.38203996885543734</v>
      </c>
      <c r="M55" s="112">
        <f>+'3.2.1.3'!M55/'3.2.1.3'!M54-1</f>
        <v>-0.2007819044959509</v>
      </c>
      <c r="N55" s="112">
        <f>+'3.2.1.3'!N55/'3.2.1.3'!N54-1</f>
        <v>-0.25683060109289613</v>
      </c>
      <c r="O55" s="147">
        <f>+'3.2.1.3'!O55/'3.2.1.3'!O54-1</f>
        <v>-0.25231234436143724</v>
      </c>
      <c r="P55" s="100">
        <f>+'3.2.1.3'!P55/'3.2.1.3'!P54-1</f>
        <v>-0.19589308996088661</v>
      </c>
      <c r="Q55" s="222" t="s">
        <v>39</v>
      </c>
      <c r="R55" s="147">
        <f>+'3.2.1.3'!R55/'3.2.1.3'!R54-1</f>
        <v>-0.19589308996088661</v>
      </c>
      <c r="S55" s="65" t="s">
        <v>39</v>
      </c>
      <c r="T55" s="9" t="s">
        <v>39</v>
      </c>
      <c r="U55" s="9" t="s">
        <v>39</v>
      </c>
      <c r="V55" s="102">
        <f>+'3.2.1.3'!V55/'3.2.1.3'!V54-1</f>
        <v>-0.10060376809485705</v>
      </c>
      <c r="W55" s="102">
        <f>+'3.2.1.3'!W55/'3.2.1.3'!W54-1</f>
        <v>-0.21126469981431817</v>
      </c>
      <c r="X55" s="136">
        <f>+'3.2.1.3'!X55/'3.2.1.3'!X54-1</f>
        <v>-0.12945036033128965</v>
      </c>
      <c r="Y55" s="106" t="s">
        <v>39</v>
      </c>
      <c r="Z55" s="102">
        <f>+'3.2.1.3'!Z55/'3.2.1.3'!Z54-1</f>
        <v>-0.29703708726015321</v>
      </c>
      <c r="AA55" s="102">
        <f>+'3.2.1.3'!AA55/'3.2.1.3'!AA54-1</f>
        <v>-0.36932515337423311</v>
      </c>
      <c r="AB55" s="102" t="s">
        <v>39</v>
      </c>
      <c r="AC55" s="102">
        <f>+'3.2.1.3'!AC55/'3.2.1.3'!AC54-1</f>
        <v>-0.18656283655041006</v>
      </c>
      <c r="AD55" s="110" t="s">
        <v>39</v>
      </c>
      <c r="AE55" s="102">
        <f>+'3.2.1.3'!AE55/'3.2.1.3'!AE54-1</f>
        <v>0.28018076178179463</v>
      </c>
      <c r="AF55" s="189" t="s">
        <v>39</v>
      </c>
      <c r="AG55" s="102">
        <f>+'3.2.1.3'!AG55/'3.2.1.3'!AG54-1</f>
        <v>-0.38383838383838387</v>
      </c>
      <c r="AH55" s="102">
        <f>+'3.2.1.3'!AH55/'3.2.1.3'!AH54-1</f>
        <v>-0.36088474970896389</v>
      </c>
      <c r="AI55" s="102">
        <f>+'3.2.1.3'!AI55/'3.2.1.3'!AI54-1</f>
        <v>5.5182699478001584E-2</v>
      </c>
      <c r="AJ55" s="102" t="s">
        <v>39</v>
      </c>
      <c r="AK55" s="309">
        <f>+'3.2.1.3'!AK55/'3.2.1.3'!AK54-1</f>
        <v>-0.23509302614676997</v>
      </c>
      <c r="AL55" s="301">
        <f>+'3.2.1.3'!AL55/'3.2.1.3'!AL54-1</f>
        <v>-0.19334132885584077</v>
      </c>
    </row>
    <row r="56" spans="1:38" ht="15.75" x14ac:dyDescent="0.25">
      <c r="A56" s="442"/>
      <c r="B56" s="4" t="s">
        <v>18</v>
      </c>
      <c r="C56" s="126">
        <v>0</v>
      </c>
      <c r="D56" s="111" t="s">
        <v>39</v>
      </c>
      <c r="E56" s="111" t="s">
        <v>39</v>
      </c>
      <c r="F56" s="111" t="s">
        <v>39</v>
      </c>
      <c r="G56" s="132">
        <v>0</v>
      </c>
      <c r="H56" s="482">
        <f>+'3.2.1.3'!H56:I56/'3.2.1.3'!H55:I55-1</f>
        <v>0.15216919739696322</v>
      </c>
      <c r="I56" s="476"/>
      <c r="J56" s="136">
        <f>+'3.2.1.3'!J56/'3.2.1.3'!J55-1</f>
        <v>0.15216919739696322</v>
      </c>
      <c r="K56" s="100">
        <f>+'3.2.1.3'!K56/'3.2.1.3'!K55-1</f>
        <v>0.48065601345668618</v>
      </c>
      <c r="L56" s="112">
        <f>+'3.2.1.3'!L56/'3.2.1.3'!L55-1</f>
        <v>0.63355732885342286</v>
      </c>
      <c r="M56" s="112">
        <f>+'3.2.1.3'!M56/'3.2.1.3'!M55-1</f>
        <v>0.48357791754018176</v>
      </c>
      <c r="N56" s="112">
        <f>+'3.2.1.3'!N56/'3.2.1.3'!N55-1</f>
        <v>1.2987132352941178</v>
      </c>
      <c r="O56" s="147">
        <f>+'3.2.1.3'!O56/'3.2.1.3'!O55-1</f>
        <v>0.57838705840371119</v>
      </c>
      <c r="P56" s="100">
        <f>+'3.2.1.3'!P56/'3.2.1.3'!P55-1</f>
        <v>0.40798540737738143</v>
      </c>
      <c r="Q56" s="222" t="s">
        <v>39</v>
      </c>
      <c r="R56" s="147">
        <f>+'3.2.1.3'!R56/'3.2.1.3'!R55-1</f>
        <v>0.40798540737738143</v>
      </c>
      <c r="S56" s="65" t="s">
        <v>39</v>
      </c>
      <c r="T56" s="9" t="s">
        <v>39</v>
      </c>
      <c r="U56" s="9" t="s">
        <v>39</v>
      </c>
      <c r="V56" s="102">
        <f>+'3.2.1.3'!V56/'3.2.1.3'!V55-1</f>
        <v>0.33872533160789398</v>
      </c>
      <c r="W56" s="102">
        <f>+'3.2.1.3'!W56/'3.2.1.3'!W55-1</f>
        <v>0.23489406225477372</v>
      </c>
      <c r="X56" s="136">
        <f>+'3.2.1.3'!X56/'3.2.1.3'!X55-1</f>
        <v>0.31420275529746089</v>
      </c>
      <c r="Y56" s="106" t="s">
        <v>39</v>
      </c>
      <c r="Z56" s="102">
        <f>+'3.2.1.3'!Z56/'3.2.1.3'!Z55-1</f>
        <v>0.57089120370370372</v>
      </c>
      <c r="AA56" s="102">
        <f>+'3.2.1.3'!AA56/'3.2.1.3'!AA55-1</f>
        <v>0.72373540856031138</v>
      </c>
      <c r="AB56" s="102" t="s">
        <v>39</v>
      </c>
      <c r="AC56" s="102">
        <f>+'3.2.1.3'!AC56/'3.2.1.3'!AC55-1</f>
        <v>0.69783073632752823</v>
      </c>
      <c r="AD56" s="110" t="s">
        <v>39</v>
      </c>
      <c r="AE56" s="102">
        <f>+'3.2.1.3'!AE56/'3.2.1.3'!AE55-1</f>
        <v>0.29752899646999498</v>
      </c>
      <c r="AF56" s="189" t="s">
        <v>39</v>
      </c>
      <c r="AG56" s="102">
        <f>+'3.2.1.3'!AG56/'3.2.1.3'!AG55-1</f>
        <v>0.40778688524590168</v>
      </c>
      <c r="AH56" s="102">
        <f>+'3.2.1.3'!AH56/'3.2.1.3'!AH55-1</f>
        <v>0.72677595628415292</v>
      </c>
      <c r="AI56" s="102">
        <f>+'3.2.1.3'!AI56/'3.2.1.3'!AI55-1</f>
        <v>0.36077738515901059</v>
      </c>
      <c r="AJ56" s="102" t="s">
        <v>39</v>
      </c>
      <c r="AK56" s="309">
        <f>+'3.2.1.3'!AK56/'3.2.1.3'!AK55-1</f>
        <v>0.57615320024919425</v>
      </c>
      <c r="AL56" s="301">
        <f>+'3.2.1.3'!AL56/'3.2.1.3'!AL55-1</f>
        <v>0.46980041392106964</v>
      </c>
    </row>
    <row r="57" spans="1:38" ht="15.75" x14ac:dyDescent="0.25">
      <c r="A57" s="442"/>
      <c r="B57" s="4" t="s">
        <v>19</v>
      </c>
      <c r="C57" s="126">
        <v>0</v>
      </c>
      <c r="D57" s="111" t="s">
        <v>39</v>
      </c>
      <c r="E57" s="111" t="s">
        <v>39</v>
      </c>
      <c r="F57" s="111" t="s">
        <v>39</v>
      </c>
      <c r="G57" s="132">
        <v>0</v>
      </c>
      <c r="H57" s="482">
        <f>+'3.2.1.3'!H57:I57/'3.2.1.3'!H56:I56-1</f>
        <v>-9.1876117857479067E-2</v>
      </c>
      <c r="I57" s="476"/>
      <c r="J57" s="136">
        <f>+'3.2.1.3'!J57/'3.2.1.3'!J56-1</f>
        <v>-9.1876117857479067E-2</v>
      </c>
      <c r="K57" s="100">
        <f>+'3.2.1.3'!K57/'3.2.1.3'!K56-1</f>
        <v>-0.37517750639023006</v>
      </c>
      <c r="L57" s="112">
        <f>+'3.2.1.3'!L57/'3.2.1.3'!L56-1</f>
        <v>-7.7902043964519829E-2</v>
      </c>
      <c r="M57" s="112">
        <f>+'3.2.1.3'!M57/'3.2.1.3'!M56-1</f>
        <v>-0.12898414193750984</v>
      </c>
      <c r="N57" s="112">
        <f>+'3.2.1.3'!N57/'3.2.1.3'!N56-1</f>
        <v>-0.34946021591363452</v>
      </c>
      <c r="O57" s="147">
        <f>+'3.2.1.3'!O57/'3.2.1.3'!O56-1</f>
        <v>-0.16745167489355284</v>
      </c>
      <c r="P57" s="100">
        <f>+'3.2.1.3'!P57/'3.2.1.3'!P56-1</f>
        <v>-0.18871455304447959</v>
      </c>
      <c r="Q57" s="222" t="s">
        <v>39</v>
      </c>
      <c r="R57" s="147">
        <f>+'3.2.1.3'!R57/'3.2.1.3'!R56-1</f>
        <v>-0.18871455304447959</v>
      </c>
      <c r="S57" s="65" t="s">
        <v>39</v>
      </c>
      <c r="T57" s="9" t="s">
        <v>39</v>
      </c>
      <c r="U57" s="9" t="s">
        <v>39</v>
      </c>
      <c r="V57" s="102">
        <f>+'3.2.1.3'!V57/'3.2.1.3'!V56-1</f>
        <v>-0.24123972933784432</v>
      </c>
      <c r="W57" s="102">
        <f>+'3.2.1.3'!W57/'3.2.1.3'!W56-1</f>
        <v>4.5753018428299042E-2</v>
      </c>
      <c r="X57" s="136">
        <f>+'3.2.1.3'!X57/'3.2.1.3'!X56-1</f>
        <v>-0.17754900578197719</v>
      </c>
      <c r="Y57" s="106" t="s">
        <v>39</v>
      </c>
      <c r="Z57" s="102">
        <f>+'3.2.1.3'!Z57/'3.2.1.3'!Z56-1</f>
        <v>-0.17596856388530735</v>
      </c>
      <c r="AA57" s="102">
        <f>+'3.2.1.3'!AA57/'3.2.1.3'!AA56-1</f>
        <v>-6.9977426636568807E-2</v>
      </c>
      <c r="AB57" s="102" t="s">
        <v>39</v>
      </c>
      <c r="AC57" s="102">
        <f>+'3.2.1.3'!AC57/'3.2.1.3'!AC56-1</f>
        <v>-0.27568832103653051</v>
      </c>
      <c r="AD57" s="110" t="s">
        <v>39</v>
      </c>
      <c r="AE57" s="102">
        <f>+'3.2.1.3'!AE57/'3.2.1.3'!AE56-1</f>
        <v>-0.30470268169451997</v>
      </c>
      <c r="AF57" s="189" t="s">
        <v>39</v>
      </c>
      <c r="AG57" s="102">
        <f>+'3.2.1.3'!AG57/'3.2.1.3'!AG56-1</f>
        <v>-0.18777292576419213</v>
      </c>
      <c r="AH57" s="102">
        <f>+'3.2.1.3'!AH57/'3.2.1.3'!AH56-1</f>
        <v>-0.2331223628691983</v>
      </c>
      <c r="AI57" s="102">
        <f>+'3.2.1.3'!AI57/'3.2.1.3'!AI56-1</f>
        <v>-0.12100753051155544</v>
      </c>
      <c r="AJ57" s="102" t="s">
        <v>39</v>
      </c>
      <c r="AK57" s="309">
        <f>+'3.2.1.3'!AK57/'3.2.1.3'!AK56-1</f>
        <v>-0.20604914933837426</v>
      </c>
      <c r="AL57" s="301">
        <f>+'3.2.1.3'!AL57/'3.2.1.3'!AL56-1</f>
        <v>-0.1810847117469977</v>
      </c>
    </row>
    <row r="58" spans="1:38" ht="15.75" x14ac:dyDescent="0.25">
      <c r="A58" s="442"/>
      <c r="B58" s="4" t="s">
        <v>20</v>
      </c>
      <c r="C58" s="126">
        <v>0</v>
      </c>
      <c r="D58" s="111">
        <f>+'3.2.1.3'!D58/'3.2.1.3'!D57-1</f>
        <v>6.223140495867769</v>
      </c>
      <c r="E58" s="111" t="s">
        <v>39</v>
      </c>
      <c r="F58" s="111" t="s">
        <v>39</v>
      </c>
      <c r="G58" s="132">
        <f>+'3.2.1.3'!G58/'3.2.1.3'!G57-1</f>
        <v>6.223140495867769</v>
      </c>
      <c r="H58" s="482">
        <f>+'3.2.1.3'!H58:I58/'3.2.1.3'!H57:I57-1</f>
        <v>0.10925676376075466</v>
      </c>
      <c r="I58" s="476"/>
      <c r="J58" s="136">
        <f>+'3.2.1.3'!J58/'3.2.1.3'!J57-1</f>
        <v>0.10925676376075466</v>
      </c>
      <c r="K58" s="100">
        <f>+'3.2.1.3'!K58/'3.2.1.3'!K57-1</f>
        <v>0.4359090909090908</v>
      </c>
      <c r="L58" s="112">
        <f>+'3.2.1.3'!L58/'3.2.1.3'!L57-1</f>
        <v>-0.18444165621079045</v>
      </c>
      <c r="M58" s="112">
        <f>+'3.2.1.3'!M58/'3.2.1.3'!M57-1</f>
        <v>-7.1924290220820142E-2</v>
      </c>
      <c r="N58" s="112">
        <f>+'3.2.1.3'!N58/'3.2.1.3'!N57-1</f>
        <v>0.22372464658881386</v>
      </c>
      <c r="O58" s="147">
        <f>+'3.2.1.3'!O58/'3.2.1.3'!O57-1</f>
        <v>-3.6116768499660612E-2</v>
      </c>
      <c r="P58" s="100">
        <f>+'3.2.1.3'!P58/'3.2.1.3'!P57-1</f>
        <v>-1.2952448545067385E-2</v>
      </c>
      <c r="Q58" s="222" t="s">
        <v>39</v>
      </c>
      <c r="R58" s="147">
        <f>+'3.2.1.3'!R58/'3.2.1.3'!R57-1</f>
        <v>-1.2952448545067385E-2</v>
      </c>
      <c r="S58" s="65" t="s">
        <v>39</v>
      </c>
      <c r="T58" s="9" t="s">
        <v>39</v>
      </c>
      <c r="U58" s="9" t="s">
        <v>39</v>
      </c>
      <c r="V58" s="102">
        <f>+'3.2.1.3'!V58/'3.2.1.3'!V57-1</f>
        <v>-1.1784377737080964E-2</v>
      </c>
      <c r="W58" s="102">
        <f>+'3.2.1.3'!W58/'3.2.1.3'!W57-1</f>
        <v>8.1425967186550485E-2</v>
      </c>
      <c r="X58" s="136">
        <f>+'3.2.1.3'!X58/'3.2.1.3'!X57-1</f>
        <v>1.4517604023776887E-2</v>
      </c>
      <c r="Y58" s="106" t="s">
        <v>39</v>
      </c>
      <c r="Z58" s="102">
        <f>+'3.2.1.3'!Z58/'3.2.1.3'!Z57-1</f>
        <v>-6.761791222710678E-2</v>
      </c>
      <c r="AA58" s="102">
        <f>+'3.2.1.3'!AA58/'3.2.1.3'!AA57-1</f>
        <v>-0.14563106796116509</v>
      </c>
      <c r="AB58" s="102" t="s">
        <v>39</v>
      </c>
      <c r="AC58" s="102">
        <f>+'3.2.1.3'!AC58/'3.2.1.3'!AC57-1</f>
        <v>2.3768115942028878E-2</v>
      </c>
      <c r="AD58" s="110" t="s">
        <v>39</v>
      </c>
      <c r="AE58" s="102">
        <f>+'3.2.1.3'!AE58/'3.2.1.3'!AE57-1</f>
        <v>-6.4840693124650683E-2</v>
      </c>
      <c r="AF58" s="189" t="s">
        <v>39</v>
      </c>
      <c r="AG58" s="102">
        <f>+'3.2.1.3'!AG58/'3.2.1.3'!AG57-1</f>
        <v>-4.6594982078853042E-2</v>
      </c>
      <c r="AH58" s="102">
        <f>+'3.2.1.3'!AH58/'3.2.1.3'!AH57-1</f>
        <v>-3.8514442916093516E-2</v>
      </c>
      <c r="AI58" s="102">
        <f>+'3.2.1.3'!AI58/'3.2.1.3'!AI57-1</f>
        <v>9.1580502215657944E-3</v>
      </c>
      <c r="AJ58" s="102" t="s">
        <v>39</v>
      </c>
      <c r="AK58" s="309">
        <f>+'3.2.1.3'!AK58/'3.2.1.3'!AK57-1</f>
        <v>-3.8679653679653647E-2</v>
      </c>
      <c r="AL58" s="301">
        <f>+'3.2.1.3'!AL58/'3.2.1.3'!AL57-1</f>
        <v>-5.8995009634863482E-3</v>
      </c>
    </row>
    <row r="59" spans="1:38" ht="15.75" x14ac:dyDescent="0.25">
      <c r="A59" s="442"/>
      <c r="B59" s="4" t="s">
        <v>21</v>
      </c>
      <c r="C59" s="126">
        <v>0</v>
      </c>
      <c r="D59" s="111">
        <f>+'3.2.1.3'!D59/'3.2.1.3'!D58-1</f>
        <v>-0.64988558352402748</v>
      </c>
      <c r="E59" s="111" t="s">
        <v>39</v>
      </c>
      <c r="F59" s="111" t="s">
        <v>39</v>
      </c>
      <c r="G59" s="132">
        <f>+'3.2.1.3'!G59/'3.2.1.3'!G58-1</f>
        <v>-0.64988558352402748</v>
      </c>
      <c r="H59" s="482">
        <f>+'3.2.1.3'!H59:I59/'3.2.1.3'!H58:I58-1</f>
        <v>9.6439585085505986E-2</v>
      </c>
      <c r="I59" s="476"/>
      <c r="J59" s="136">
        <f>+'3.2.1.3'!J59/'3.2.1.3'!J58-1</f>
        <v>9.6439585085505986E-2</v>
      </c>
      <c r="K59" s="100">
        <f>+'3.2.1.3'!K59/'3.2.1.3'!K58-1</f>
        <v>9.1801202912313862E-3</v>
      </c>
      <c r="L59" s="112">
        <f>+'3.2.1.3'!L59/'3.2.1.3'!L58-1</f>
        <v>-1.2649572649572671E-2</v>
      </c>
      <c r="M59" s="112">
        <f>+'3.2.1.3'!M59/'3.2.1.3'!M58-1</f>
        <v>-9.21627658541323E-2</v>
      </c>
      <c r="N59" s="112">
        <f>+'3.2.1.3'!N59/'3.2.1.3'!N58-1</f>
        <v>0.27574083375188341</v>
      </c>
      <c r="O59" s="147">
        <f>+'3.2.1.3'!O59/'3.2.1.3'!O58-1</f>
        <v>-2.0894961731699246E-2</v>
      </c>
      <c r="P59" s="100">
        <f>+'3.2.1.3'!P59/'3.2.1.3'!P58-1</f>
        <v>0.22326083048714729</v>
      </c>
      <c r="Q59" s="222" t="s">
        <v>39</v>
      </c>
      <c r="R59" s="147">
        <f>+'3.2.1.3'!R59/'3.2.1.3'!R58-1</f>
        <v>0.22326083048714729</v>
      </c>
      <c r="S59" s="65" t="s">
        <v>39</v>
      </c>
      <c r="T59" s="9" t="s">
        <v>39</v>
      </c>
      <c r="U59" s="9" t="s">
        <v>39</v>
      </c>
      <c r="V59" s="102">
        <f>+'3.2.1.3'!V59/'3.2.1.3'!V58-1</f>
        <v>0.26339537507050204</v>
      </c>
      <c r="W59" s="102">
        <f>+'3.2.1.3'!W59/'3.2.1.3'!W58-1</f>
        <v>-8.1475931822438619E-2</v>
      </c>
      <c r="X59" s="136">
        <f>+'3.2.1.3'!X59/'3.2.1.3'!X58-1</f>
        <v>0.15966197183098596</v>
      </c>
      <c r="Y59" s="106" t="s">
        <v>39</v>
      </c>
      <c r="Z59" s="102">
        <f>+'3.2.1.3'!Z59/'3.2.1.3'!Z58-1</f>
        <v>0.40304471171135181</v>
      </c>
      <c r="AA59" s="102">
        <f>+'3.2.1.3'!AA59/'3.2.1.3'!AA58-1</f>
        <v>0.99289772727272729</v>
      </c>
      <c r="AB59" s="102" t="s">
        <v>39</v>
      </c>
      <c r="AC59" s="102">
        <f>+'3.2.1.3'!AC59/'3.2.1.3'!AC58-1</f>
        <v>0.2768969422423555</v>
      </c>
      <c r="AD59" s="110" t="s">
        <v>39</v>
      </c>
      <c r="AE59" s="102">
        <f>+'3.2.1.3'!AE59/'3.2.1.3'!AE58-1</f>
        <v>0.49731022115959345</v>
      </c>
      <c r="AF59" s="189" t="s">
        <v>39</v>
      </c>
      <c r="AG59" s="102">
        <f>+'3.2.1.3'!AG59/'3.2.1.3'!AG58-1</f>
        <v>0.34398496240601495</v>
      </c>
      <c r="AH59" s="102">
        <f>+'3.2.1.3'!AH59/'3.2.1.3'!AH58-1</f>
        <v>0.32904148783977116</v>
      </c>
      <c r="AI59" s="102">
        <f>+'3.2.1.3'!AI59/'3.2.1.3'!AI58-1</f>
        <v>0.55298594847775173</v>
      </c>
      <c r="AJ59" s="102" t="s">
        <v>39</v>
      </c>
      <c r="AK59" s="309">
        <f>+'3.2.1.3'!AK59/'3.2.1.3'!AK58-1</f>
        <v>0.39049377434534938</v>
      </c>
      <c r="AL59" s="301">
        <f>+'3.2.1.3'!AL59/'3.2.1.3'!AL58-1</f>
        <v>0.21310562834251168</v>
      </c>
    </row>
    <row r="60" spans="1:38" ht="15.75" x14ac:dyDescent="0.25">
      <c r="A60" s="442"/>
      <c r="B60" s="4" t="s">
        <v>22</v>
      </c>
      <c r="C60" s="126">
        <v>0</v>
      </c>
      <c r="D60" s="111">
        <f>+'3.2.1.3'!D60/'3.2.1.3'!D59-1</f>
        <v>2.614379084967311E-2</v>
      </c>
      <c r="E60" s="111" t="s">
        <v>39</v>
      </c>
      <c r="F60" s="111" t="s">
        <v>39</v>
      </c>
      <c r="G60" s="132">
        <f>+'3.2.1.3'!G60/'3.2.1.3'!G59-1</f>
        <v>2.614379084967311E-2</v>
      </c>
      <c r="H60" s="482">
        <f>+'3.2.1.3'!H60:I60/'3.2.1.3'!H59:I59-1</f>
        <v>2.3864314327111114E-3</v>
      </c>
      <c r="I60" s="476"/>
      <c r="J60" s="136">
        <f>+'3.2.1.3'!J60/'3.2.1.3'!J59-1</f>
        <v>2.3864314327111114E-3</v>
      </c>
      <c r="K60" s="100">
        <f>+'3.2.1.3'!K60/'3.2.1.3'!K59-1</f>
        <v>-1.8193224592220836E-2</v>
      </c>
      <c r="L60" s="112">
        <f>+'3.2.1.3'!L60/'3.2.1.3'!L59-1</f>
        <v>-0.13105955678670356</v>
      </c>
      <c r="M60" s="112">
        <f>+'3.2.1.3'!M60/'3.2.1.3'!M59-1</f>
        <v>-0.19758237056054773</v>
      </c>
      <c r="N60" s="112">
        <f>+'3.2.1.3'!N60/'3.2.1.3'!N59-1</f>
        <v>0.16377952755905523</v>
      </c>
      <c r="O60" s="147">
        <f>+'3.2.1.3'!O60/'3.2.1.3'!O59-1</f>
        <v>-0.10771149050450801</v>
      </c>
      <c r="P60" s="100">
        <f>+'3.2.1.3'!P60/'3.2.1.3'!P59-1</f>
        <v>-7.4650991917707521E-2</v>
      </c>
      <c r="Q60" s="222" t="s">
        <v>39</v>
      </c>
      <c r="R60" s="147">
        <f>+'3.2.1.3'!R60/'3.2.1.3'!R59-1</f>
        <v>-7.4650991917707521E-2</v>
      </c>
      <c r="S60" s="65" t="s">
        <v>39</v>
      </c>
      <c r="T60" s="9" t="s">
        <v>39</v>
      </c>
      <c r="U60" s="9" t="s">
        <v>39</v>
      </c>
      <c r="V60" s="102">
        <f>+'3.2.1.3'!V60/'3.2.1.3'!V59-1</f>
        <v>-2.5765306122448983E-2</v>
      </c>
      <c r="W60" s="102">
        <f>+'3.2.1.3'!W60/'3.2.1.3'!W59-1</f>
        <v>-4.0579119086460058E-2</v>
      </c>
      <c r="X60" s="136">
        <f>+'3.2.1.3'!X60/'3.2.1.3'!X59-1</f>
        <v>-2.9294597745821993E-2</v>
      </c>
      <c r="Y60" s="106" t="s">
        <v>39</v>
      </c>
      <c r="Z60" s="102">
        <f>+'3.2.1.3'!Z60/'3.2.1.3'!Z59-1</f>
        <v>0.23027852138748073</v>
      </c>
      <c r="AA60" s="102">
        <f>+'3.2.1.3'!AA60/'3.2.1.3'!AA59-1</f>
        <v>-0.11190306486101209</v>
      </c>
      <c r="AB60" s="102" t="s">
        <v>39</v>
      </c>
      <c r="AC60" s="102">
        <f>+'3.2.1.3'!AC60/'3.2.1.3'!AC59-1</f>
        <v>7.8555590750712945E-3</v>
      </c>
      <c r="AD60" s="110" t="s">
        <v>39</v>
      </c>
      <c r="AE60" s="102">
        <f>+'3.2.1.3'!AE60/'3.2.1.3'!AE59-1</f>
        <v>-5.6287425149700643E-2</v>
      </c>
      <c r="AF60" s="189" t="s">
        <v>39</v>
      </c>
      <c r="AG60" s="102">
        <f>+'3.2.1.3'!AG60/'3.2.1.3'!AG59-1</f>
        <v>-1.3986013986013957E-2</v>
      </c>
      <c r="AH60" s="102">
        <f>+'3.2.1.3'!AH60/'3.2.1.3'!AH59-1</f>
        <v>-1.3993541442411161E-2</v>
      </c>
      <c r="AI60" s="102">
        <f>+'3.2.1.3'!AI60/'3.2.1.3'!AI59-1</f>
        <v>-6.2016965127238421E-2</v>
      </c>
      <c r="AJ60" s="102" t="s">
        <v>39</v>
      </c>
      <c r="AK60" s="309">
        <f>+'3.2.1.3'!AK60/'3.2.1.3'!AK59-1</f>
        <v>0.12241725500356249</v>
      </c>
      <c r="AL60" s="301">
        <f>+'3.2.1.3'!AL60/'3.2.1.3'!AL59-1</f>
        <v>3.4735651774886023E-2</v>
      </c>
    </row>
    <row r="61" spans="1:38" ht="16.5" thickBot="1" x14ac:dyDescent="0.3">
      <c r="A61" s="467"/>
      <c r="B61" s="5" t="s">
        <v>23</v>
      </c>
      <c r="C61" s="127">
        <v>0</v>
      </c>
      <c r="D61" s="120">
        <f>+'3.2.1.3'!D61/'3.2.1.3'!D60-1</f>
        <v>0.58280254777070062</v>
      </c>
      <c r="E61" s="120" t="s">
        <v>39</v>
      </c>
      <c r="F61" s="120" t="s">
        <v>39</v>
      </c>
      <c r="G61" s="133">
        <f>+'3.2.1.3'!G61/'3.2.1.3'!G60-1</f>
        <v>0.58280254777070062</v>
      </c>
      <c r="H61" s="485">
        <f>+'3.2.1.3'!H61:I61/'3.2.1.3'!H60:I60-1</f>
        <v>0.19819743219114017</v>
      </c>
      <c r="I61" s="479"/>
      <c r="J61" s="137">
        <f>+'3.2.1.3'!J61/'3.2.1.3'!J60-1</f>
        <v>0.19819743219114017</v>
      </c>
      <c r="K61" s="129">
        <f>+'3.2.1.3'!K61/'3.2.1.3'!K60-1</f>
        <v>0</v>
      </c>
      <c r="L61" s="121">
        <f>+'3.2.1.3'!L61/'3.2.1.3'!L60-1</f>
        <v>-9.5636580992229936E-3</v>
      </c>
      <c r="M61" s="121">
        <f>+'3.2.1.3'!M61/'3.2.1.3'!M60-1</f>
        <v>0.48420210638581529</v>
      </c>
      <c r="N61" s="121">
        <f>+'3.2.1.3'!N61/'3.2.1.3'!N60-1</f>
        <v>0.33491204330175917</v>
      </c>
      <c r="O61" s="148">
        <f>+'3.2.1.3'!O61/'3.2.1.3'!O60-1</f>
        <v>0.24583467698591854</v>
      </c>
      <c r="P61" s="129">
        <f>+'3.2.1.3'!P61/'3.2.1.3'!P60-1</f>
        <v>0.36001270446244238</v>
      </c>
      <c r="Q61" s="243" t="s">
        <v>39</v>
      </c>
      <c r="R61" s="148">
        <f>+'3.2.1.3'!R61/'3.2.1.3'!R60-1</f>
        <v>0.36001270446244238</v>
      </c>
      <c r="S61" s="66" t="s">
        <v>39</v>
      </c>
      <c r="T61" s="10" t="s">
        <v>39</v>
      </c>
      <c r="U61" s="10" t="s">
        <v>39</v>
      </c>
      <c r="V61" s="123">
        <f>+'3.2.1.3'!V61/'3.2.1.3'!V60-1</f>
        <v>0.242406389107096</v>
      </c>
      <c r="W61" s="123">
        <f>+'3.2.1.3'!W61/'3.2.1.3'!W60-1</f>
        <v>-0.17768331562167905</v>
      </c>
      <c r="X61" s="137">
        <f>+'3.2.1.3'!X61/'3.2.1.3'!X60-1</f>
        <v>0.1434863119963965</v>
      </c>
      <c r="Y61" s="108" t="s">
        <v>39</v>
      </c>
      <c r="Z61" s="123">
        <f>+'3.2.1.3'!Z61/'3.2.1.3'!Z60-1</f>
        <v>0.17259259259259263</v>
      </c>
      <c r="AA61" s="123">
        <f>+'3.2.1.3'!AA61/'3.2.1.3'!AA60-1</f>
        <v>0.32504012841091501</v>
      </c>
      <c r="AB61" s="123" t="s">
        <v>39</v>
      </c>
      <c r="AC61" s="123">
        <f>+'3.2.1.3'!AC61/'3.2.1.3'!AC60-1</f>
        <v>0.22138412219498393</v>
      </c>
      <c r="AD61" s="122" t="s">
        <v>39</v>
      </c>
      <c r="AE61" s="123">
        <f>+'3.2.1.3'!AE61/'3.2.1.3'!AE60-1</f>
        <v>0.19458544839255509</v>
      </c>
      <c r="AF61" s="123" t="s">
        <v>39</v>
      </c>
      <c r="AG61" s="123">
        <f>+'3.2.1.3'!AG61/'3.2.1.3'!AG60-1</f>
        <v>-0.14326241134751772</v>
      </c>
      <c r="AH61" s="123">
        <f>+'3.2.1.3'!AH61/'3.2.1.3'!AH60-1</f>
        <v>-0.11353711790393017</v>
      </c>
      <c r="AI61" s="123">
        <f>+'3.2.1.3'!AI61/'3.2.1.3'!AI60-1</f>
        <v>0.1087218649517685</v>
      </c>
      <c r="AJ61" s="123" t="s">
        <v>39</v>
      </c>
      <c r="AK61" s="310">
        <f>+'3.2.1.3'!AK61/'3.2.1.3'!AK60-1</f>
        <v>0.17570257949102652</v>
      </c>
      <c r="AL61" s="302">
        <f>+'3.2.1.3'!AL61/'3.2.1.3'!AL60-1</f>
        <v>0.1932369827756879</v>
      </c>
    </row>
    <row r="62" spans="1:38" ht="15.75" x14ac:dyDescent="0.25">
      <c r="A62" s="442">
        <v>2011</v>
      </c>
      <c r="B62" s="6" t="s">
        <v>12</v>
      </c>
      <c r="C62" s="128">
        <v>0</v>
      </c>
      <c r="D62" s="113">
        <f>+'3.2.1.3'!D62/'3.2.1.3'!D61-1</f>
        <v>-0.68812877263581496</v>
      </c>
      <c r="E62" s="113" t="s">
        <v>39</v>
      </c>
      <c r="F62" s="113" t="s">
        <v>39</v>
      </c>
      <c r="G62" s="134">
        <f>+'3.2.1.3'!G62/'3.2.1.3'!G61-1</f>
        <v>0.31790744466800813</v>
      </c>
      <c r="H62" s="28" t="s">
        <v>39</v>
      </c>
      <c r="I62" s="26" t="s">
        <v>39</v>
      </c>
      <c r="J62" s="138">
        <f>+'3.2.1.3'!J62/'3.2.1.3'!J61-1</f>
        <v>-0.10921089980130572</v>
      </c>
      <c r="K62" s="130">
        <f>+'3.2.1.3'!K62/'3.2.1.3'!K61-1</f>
        <v>0.53482428115015979</v>
      </c>
      <c r="L62" s="114">
        <f>+'3.2.1.3'!L62/'3.2.1.3'!L61-1</f>
        <v>0.66022933011466511</v>
      </c>
      <c r="M62" s="114">
        <f>+'3.2.1.3'!M62/'3.2.1.3'!M61-1</f>
        <v>0.52474624988772112</v>
      </c>
      <c r="N62" s="114">
        <f>+'3.2.1.3'!N62/'3.2.1.3'!N61-1</f>
        <v>0.16523061327927024</v>
      </c>
      <c r="O62" s="149">
        <f>+'3.2.1.3'!O62/'3.2.1.3'!O61-1</f>
        <v>0.49396031061259715</v>
      </c>
      <c r="P62" s="130">
        <f>+'3.2.1.3'!P62/'3.2.1.3'!P61-1</f>
        <v>0.12225595516113974</v>
      </c>
      <c r="Q62" s="242" t="s">
        <v>39</v>
      </c>
      <c r="R62" s="149">
        <f>+'3.2.1.3'!R62/'3.2.1.3'!R61-1</f>
        <v>0.12225595516113974</v>
      </c>
      <c r="S62" s="67" t="s">
        <v>39</v>
      </c>
      <c r="T62" s="14" t="s">
        <v>39</v>
      </c>
      <c r="U62" s="14" t="s">
        <v>39</v>
      </c>
      <c r="V62" s="116">
        <f>+'3.2.1.3'!V62/'3.2.1.3'!V61-1</f>
        <v>2.4448074187259694E-2</v>
      </c>
      <c r="W62" s="116">
        <f>+'3.2.1.3'!W62/'3.2.1.3'!W61-1</f>
        <v>8.5293357456707186E-2</v>
      </c>
      <c r="X62" s="138">
        <f>+'3.2.1.3'!X62/'3.2.1.3'!X61-1</f>
        <v>3.4751400560224077E-2</v>
      </c>
      <c r="Y62" s="105" t="s">
        <v>39</v>
      </c>
      <c r="Z62" s="116">
        <f>+'3.2.1.3'!Z62/'3.2.1.3'!Z61-1</f>
        <v>0.61714308275426411</v>
      </c>
      <c r="AA62" s="116">
        <f>+'3.2.1.3'!AA62/'3.2.1.3'!AA61-1</f>
        <v>1.4597213809812235</v>
      </c>
      <c r="AB62" s="116" t="s">
        <v>39</v>
      </c>
      <c r="AC62" s="116">
        <f>+'3.2.1.3'!AC62/'3.2.1.3'!AC61-1</f>
        <v>0.37090216664093467</v>
      </c>
      <c r="AD62" s="118" t="s">
        <v>39</v>
      </c>
      <c r="AE62" s="116">
        <f>+'3.2.1.3'!AE62/'3.2.1.3'!AE61-1</f>
        <v>0.12818696883852687</v>
      </c>
      <c r="AF62" s="189" t="s">
        <v>39</v>
      </c>
      <c r="AG62" s="116">
        <f>+'3.2.1.3'!AG62/'3.2.1.3'!AG61-1</f>
        <v>0.61092715231788075</v>
      </c>
      <c r="AH62" s="116">
        <f>+'3.2.1.3'!AH62/'3.2.1.3'!AH61-1</f>
        <v>0.50492610837438434</v>
      </c>
      <c r="AI62" s="116">
        <f>+'3.2.1.3'!AI62/'3.2.1.3'!AI61-1</f>
        <v>3.3351459126336858E-2</v>
      </c>
      <c r="AJ62" s="116" t="s">
        <v>39</v>
      </c>
      <c r="AK62" s="308">
        <f>+'3.2.1.3'!AK62/'3.2.1.3'!AK61-1</f>
        <v>0.51787226210196935</v>
      </c>
      <c r="AL62" s="314">
        <f>+'3.2.1.3'!AL62/'3.2.1.3'!AL61-1</f>
        <v>0.35914146911253275</v>
      </c>
    </row>
    <row r="63" spans="1:38" ht="15.75" x14ac:dyDescent="0.25">
      <c r="A63" s="442"/>
      <c r="B63" s="4" t="s">
        <v>13</v>
      </c>
      <c r="C63" s="126">
        <v>0</v>
      </c>
      <c r="D63" s="111">
        <f>+'3.2.1.3'!D63/'3.2.1.3'!D62-1</f>
        <v>4</v>
      </c>
      <c r="E63" s="111" t="s">
        <v>39</v>
      </c>
      <c r="F63" s="111" t="s">
        <v>39</v>
      </c>
      <c r="G63" s="132">
        <f>+'3.2.1.3'!G63/'3.2.1.3'!G62-1</f>
        <v>1.4045801526717558</v>
      </c>
      <c r="H63" s="100">
        <f>+'3.2.1.3'!H63/'3.2.1.3'!H62-1</f>
        <v>-0.17864213345755209</v>
      </c>
      <c r="I63" s="112">
        <f>+'3.2.1.3'!I63/'3.2.1.3'!I62-1</f>
        <v>0.22667675239536056</v>
      </c>
      <c r="J63" s="136">
        <f>+'3.2.1.3'!J63/'3.2.1.3'!J62-1</f>
        <v>-5.0585517406197766E-2</v>
      </c>
      <c r="K63" s="100">
        <f>+'3.2.1.3'!K63/'3.2.1.3'!K62-1</f>
        <v>-1.9358867610324682E-2</v>
      </c>
      <c r="L63" s="112">
        <f>+'3.2.1.3'!L63/'3.2.1.3'!L62-1</f>
        <v>6.0462861989579508E-2</v>
      </c>
      <c r="M63" s="112">
        <f>+'3.2.1.3'!M63/'3.2.1.3'!M62-1</f>
        <v>-0.13755522827687772</v>
      </c>
      <c r="N63" s="112">
        <f>+'3.2.1.3'!N63/'3.2.1.3'!N62-1</f>
        <v>-0.22379295345802519</v>
      </c>
      <c r="O63" s="147">
        <f>+'3.2.1.3'!O63/'3.2.1.3'!O62-1</f>
        <v>-8.5417268264510571E-2</v>
      </c>
      <c r="P63" s="100">
        <f>+'3.2.1.3'!P63/'3.2.1.3'!P62-1</f>
        <v>-0.33825824576006658</v>
      </c>
      <c r="Q63" s="222" t="s">
        <v>39</v>
      </c>
      <c r="R63" s="147">
        <f>+'3.2.1.3'!R63/'3.2.1.3'!R62-1</f>
        <v>-0.33825824576006658</v>
      </c>
      <c r="S63" s="65" t="s">
        <v>39</v>
      </c>
      <c r="T63" s="9" t="s">
        <v>39</v>
      </c>
      <c r="U63" s="9" t="s">
        <v>39</v>
      </c>
      <c r="V63" s="102">
        <f>+'3.2.1.3'!V63/'3.2.1.3'!V62-1</f>
        <v>-0.15630303965437431</v>
      </c>
      <c r="W63" s="102">
        <f>+'3.2.1.3'!W63/'3.2.1.3'!W62-1</f>
        <v>8.1209811859966674E-2</v>
      </c>
      <c r="X63" s="136">
        <f>+'3.2.1.3'!X63/'3.2.1.3'!X62-1</f>
        <v>-0.11411894086794683</v>
      </c>
      <c r="Y63" s="106" t="s">
        <v>39</v>
      </c>
      <c r="Z63" s="102">
        <f>+'3.2.1.3'!Z63/'3.2.1.3'!Z62-1</f>
        <v>-0.1430088625210576</v>
      </c>
      <c r="AA63" s="102">
        <f>+'3.2.1.3'!AA63/'3.2.1.3'!AA62-1</f>
        <v>3.9152918000492587E-2</v>
      </c>
      <c r="AB63" s="102" t="s">
        <v>39</v>
      </c>
      <c r="AC63" s="102">
        <f>+'3.2.1.3'!AC63/'3.2.1.3'!AC62-1</f>
        <v>-0.25287183722501694</v>
      </c>
      <c r="AD63" s="110" t="s">
        <v>39</v>
      </c>
      <c r="AE63" s="102">
        <f>+'3.2.1.3'!AE63/'3.2.1.3'!AE62-1</f>
        <v>-0.25047080979284364</v>
      </c>
      <c r="AF63" s="189" t="s">
        <v>39</v>
      </c>
      <c r="AG63" s="102">
        <f>+'3.2.1.3'!AG63/'3.2.1.3'!AG62-1</f>
        <v>-0.17266187050359716</v>
      </c>
      <c r="AH63" s="102">
        <f>+'3.2.1.3'!AH63/'3.2.1.3'!AH62-1</f>
        <v>-0.14484451718494273</v>
      </c>
      <c r="AI63" s="102">
        <f>+'3.2.1.3'!AI63/'3.2.1.3'!AI62-1</f>
        <v>-0.1931240133309946</v>
      </c>
      <c r="AJ63" s="102" t="s">
        <v>39</v>
      </c>
      <c r="AK63" s="309">
        <f>+'3.2.1.3'!AK63/'3.2.1.3'!AK62-1</f>
        <v>-0.16601589341870182</v>
      </c>
      <c r="AL63" s="301">
        <f>+'3.2.1.3'!AL63/'3.2.1.3'!AL62-1</f>
        <v>-0.14237999902338982</v>
      </c>
    </row>
    <row r="64" spans="1:38" ht="15.75" x14ac:dyDescent="0.25">
      <c r="A64" s="442"/>
      <c r="B64" s="4" t="s">
        <v>14</v>
      </c>
      <c r="C64" s="126">
        <f>+'3.2.1.3'!C64/'3.2.1.3'!C63-1</f>
        <v>0</v>
      </c>
      <c r="D64" s="111">
        <f>+'3.2.1.3'!D64/'3.2.1.3'!D63-1</f>
        <v>-0.38967741935483868</v>
      </c>
      <c r="E64" s="111" t="s">
        <v>39</v>
      </c>
      <c r="F64" s="111" t="s">
        <v>39</v>
      </c>
      <c r="G64" s="132">
        <f>+'3.2.1.3'!G64/'3.2.1.3'!G63-1</f>
        <v>-0.19174603174603178</v>
      </c>
      <c r="H64" s="100">
        <f>+'3.2.1.3'!H64/'3.2.1.3'!H63-1</f>
        <v>5.9407344392457206E-2</v>
      </c>
      <c r="I64" s="112">
        <f>+'3.2.1.3'!I64/'3.2.1.3'!I63-1</f>
        <v>-0.25220966084275431</v>
      </c>
      <c r="J64" s="136">
        <f>+'3.2.1.3'!J64/'3.2.1.3'!J63-1</f>
        <v>-6.7796610169491567E-2</v>
      </c>
      <c r="K64" s="100">
        <f>+'3.2.1.3'!K64/'3.2.1.3'!K63-1</f>
        <v>-0.3107620462746763</v>
      </c>
      <c r="L64" s="112">
        <f>+'3.2.1.3'!L64/'3.2.1.3'!L63-1</f>
        <v>-0.16327696526508229</v>
      </c>
      <c r="M64" s="112">
        <f>+'3.2.1.3'!M64/'3.2.1.3'!M63-1</f>
        <v>-0.28265027322404368</v>
      </c>
      <c r="N64" s="112">
        <f>+'3.2.1.3'!N64/'3.2.1.3'!N63-1</f>
        <v>-0.20341832446063324</v>
      </c>
      <c r="O64" s="147">
        <f>+'3.2.1.3'!O64/'3.2.1.3'!O63-1</f>
        <v>-0.2449166456175802</v>
      </c>
      <c r="P64" s="100">
        <f>+'3.2.1.3'!P64/'3.2.1.3'!P63-1</f>
        <v>-1</v>
      </c>
      <c r="Q64" s="222" t="s">
        <v>39</v>
      </c>
      <c r="R64" s="147">
        <f>+'3.2.1.3'!R64/'3.2.1.3'!R63-1</f>
        <v>-1</v>
      </c>
      <c r="S64" s="65" t="s">
        <v>39</v>
      </c>
      <c r="T64" s="9" t="s">
        <v>39</v>
      </c>
      <c r="U64" s="9" t="s">
        <v>39</v>
      </c>
      <c r="V64" s="102">
        <f>+'3.2.1.3'!V64/'3.2.1.3'!V63-1</f>
        <v>6.4008778346744677E-2</v>
      </c>
      <c r="W64" s="102">
        <f>+'3.2.1.3'!W64/'3.2.1.3'!W63-1</f>
        <v>-2.4008810572687223E-2</v>
      </c>
      <c r="X64" s="136">
        <f>+'3.2.1.3'!X64/'3.2.1.3'!X63-1</f>
        <v>4.4929335370511803E-2</v>
      </c>
      <c r="Y64" s="106" t="s">
        <v>39</v>
      </c>
      <c r="Z64" s="102">
        <f>+'3.2.1.3'!Z64/'3.2.1.3'!Z63-1</f>
        <v>-0.38502628092816549</v>
      </c>
      <c r="AA64" s="102">
        <f>+'3.2.1.3'!AA64/'3.2.1.3'!AA63-1</f>
        <v>-0.7201421800947867</v>
      </c>
      <c r="AB64" s="102" t="s">
        <v>39</v>
      </c>
      <c r="AC64" s="102">
        <f>+'3.2.1.3'!AC64/'3.2.1.3'!AC63-1</f>
        <v>-0.1344588483569491</v>
      </c>
      <c r="AD64" s="110" t="s">
        <v>39</v>
      </c>
      <c r="AE64" s="102">
        <f>+'3.2.1.3'!AE64/'3.2.1.3'!AE63-1</f>
        <v>-0.18676716917922953</v>
      </c>
      <c r="AF64" s="189" t="s">
        <v>39</v>
      </c>
      <c r="AG64" s="102">
        <f>+'3.2.1.3'!AG64/'3.2.1.3'!AG63-1</f>
        <v>-0.14037267080745341</v>
      </c>
      <c r="AH64" s="102">
        <f>+'3.2.1.3'!AH64/'3.2.1.3'!AH63-1</f>
        <v>-0.13971291866028712</v>
      </c>
      <c r="AI64" s="102">
        <f>+'3.2.1.3'!AI64/'3.2.1.3'!AI63-1</f>
        <v>-3.2173913043478275E-2</v>
      </c>
      <c r="AJ64" s="102" t="s">
        <v>39</v>
      </c>
      <c r="AK64" s="309">
        <f>+'3.2.1.3'!AK64/'3.2.1.3'!AK63-1</f>
        <v>-0.32567878018281748</v>
      </c>
      <c r="AL64" s="301">
        <f>+'3.2.1.3'!AL64/'3.2.1.3'!AL63-1</f>
        <v>-0.27263824360025513</v>
      </c>
    </row>
    <row r="65" spans="1:38" ht="15.75" x14ac:dyDescent="0.25">
      <c r="A65" s="442"/>
      <c r="B65" s="4" t="s">
        <v>15</v>
      </c>
      <c r="C65" s="126">
        <f>+'3.2.1.3'!C65/'3.2.1.3'!C64-1</f>
        <v>-0.25</v>
      </c>
      <c r="D65" s="111">
        <f>+'3.2.1.3'!D65/'3.2.1.3'!D64-1</f>
        <v>0.33615221987315014</v>
      </c>
      <c r="E65" s="111" t="s">
        <v>39</v>
      </c>
      <c r="F65" s="111" t="s">
        <v>39</v>
      </c>
      <c r="G65" s="132">
        <f>+'3.2.1.3'!G65/'3.2.1.3'!G64-1</f>
        <v>-3.2207384131971772E-2</v>
      </c>
      <c r="H65" s="100">
        <f>+'3.2.1.3'!H65/'3.2.1.3'!H64-1</f>
        <v>6.9459314775160541E-2</v>
      </c>
      <c r="I65" s="112">
        <f>+'3.2.1.3'!I65/'3.2.1.3'!I64-1</f>
        <v>0.22732270478284766</v>
      </c>
      <c r="J65" s="136">
        <f>+'3.2.1.3'!J65/'3.2.1.3'!J64-1</f>
        <v>0.12115211521152114</v>
      </c>
      <c r="K65" s="100">
        <f>+'3.2.1.3'!K65/'3.2.1.3'!K64-1</f>
        <v>3.9421004003695748E-2</v>
      </c>
      <c r="L65" s="112">
        <f>+'3.2.1.3'!L65/'3.2.1.3'!L64-1</f>
        <v>-5.4895534616960284E-2</v>
      </c>
      <c r="M65" s="112">
        <f>+'3.2.1.3'!M65/'3.2.1.3'!M64-1</f>
        <v>-4.9800038087983278E-2</v>
      </c>
      <c r="N65" s="112">
        <f>+'3.2.1.3'!N65/'3.2.1.3'!N64-1</f>
        <v>-0.15265564544495247</v>
      </c>
      <c r="O65" s="147">
        <f>+'3.2.1.3'!O65/'3.2.1.3'!O64-1</f>
        <v>-5.1473970311520012E-2</v>
      </c>
      <c r="P65" s="100">
        <v>0</v>
      </c>
      <c r="Q65" s="222" t="s">
        <v>39</v>
      </c>
      <c r="R65" s="147">
        <v>0</v>
      </c>
      <c r="S65" s="65" t="s">
        <v>39</v>
      </c>
      <c r="T65" s="9" t="s">
        <v>39</v>
      </c>
      <c r="U65" s="9" t="s">
        <v>39</v>
      </c>
      <c r="V65" s="102">
        <f>+'3.2.1.3'!V65/'3.2.1.3'!V64-1</f>
        <v>-0.12237882433826053</v>
      </c>
      <c r="W65" s="102">
        <f>+'3.2.1.3'!W65/'3.2.1.3'!W64-1</f>
        <v>0.10697359512525395</v>
      </c>
      <c r="X65" s="136">
        <f>+'3.2.1.3'!X65/'3.2.1.3'!X64-1</f>
        <v>-7.594242631939685E-2</v>
      </c>
      <c r="Y65" s="106" t="s">
        <v>39</v>
      </c>
      <c r="Z65" s="102">
        <f>+'3.2.1.3'!Z65/'3.2.1.3'!Z64-1</f>
        <v>-0.51511361267458833</v>
      </c>
      <c r="AA65" s="102">
        <f>+'3.2.1.3'!AA65/'3.2.1.3'!AA64-1</f>
        <v>-0.80355630821337853</v>
      </c>
      <c r="AB65" s="102" t="s">
        <v>39</v>
      </c>
      <c r="AC65" s="102">
        <f>+'3.2.1.3'!AC65/'3.2.1.3'!AC64-1</f>
        <v>-0.14356205735516081</v>
      </c>
      <c r="AD65" s="110" t="s">
        <v>39</v>
      </c>
      <c r="AE65" s="102">
        <f>+'3.2.1.3'!AE65/'3.2.1.3'!AE64-1</f>
        <v>-0.11843460350154478</v>
      </c>
      <c r="AF65" s="189" t="s">
        <v>39</v>
      </c>
      <c r="AG65" s="102">
        <f>+'3.2.1.3'!AG65/'3.2.1.3'!AG64-1</f>
        <v>7.3699421965317979E-2</v>
      </c>
      <c r="AH65" s="102">
        <f>+'3.2.1.3'!AH65/'3.2.1.3'!AH64-1</f>
        <v>0.22135706340378203</v>
      </c>
      <c r="AI65" s="102">
        <f>+'3.2.1.3'!AI65/'3.2.1.3'!AI64-1</f>
        <v>-0.13162623539982032</v>
      </c>
      <c r="AJ65" s="102" t="s">
        <v>39</v>
      </c>
      <c r="AK65" s="309">
        <f>+'3.2.1.3'!AK65/'3.2.1.3'!AK64-1</f>
        <v>-0.37701430316969742</v>
      </c>
      <c r="AL65" s="301">
        <f>+'3.2.1.3'!AL65/'3.2.1.3'!AL64-1</f>
        <v>-0.21773335003287719</v>
      </c>
    </row>
    <row r="66" spans="1:38" ht="15.75" x14ac:dyDescent="0.25">
      <c r="A66" s="442"/>
      <c r="B66" s="4" t="s">
        <v>16</v>
      </c>
      <c r="C66" s="126">
        <f>+'3.2.1.3'!C66/'3.2.1.3'!C65-1</f>
        <v>0.5</v>
      </c>
      <c r="D66" s="111">
        <f>+'3.2.1.3'!D66/'3.2.1.3'!D65-1</f>
        <v>-0.39240506329113922</v>
      </c>
      <c r="E66" s="111" t="s">
        <v>39</v>
      </c>
      <c r="F66" s="111" t="s">
        <v>39</v>
      </c>
      <c r="G66" s="132">
        <f>+'3.2.1.3'!G66/'3.2.1.3'!G65-1</f>
        <v>4.2207792207792139E-2</v>
      </c>
      <c r="H66" s="100">
        <f>+'3.2.1.3'!H66/'3.2.1.3'!H65-1</f>
        <v>-3.303716681266422E-2</v>
      </c>
      <c r="I66" s="112">
        <f>+'3.2.1.3'!I66/'3.2.1.3'!I65-1</f>
        <v>-9.9216125419932855E-2</v>
      </c>
      <c r="J66" s="136">
        <f>+'3.2.1.3'!J66/'3.2.1.3'!J65-1</f>
        <v>-5.6759794476557435E-2</v>
      </c>
      <c r="K66" s="100">
        <f>+'3.2.1.3'!K66/'3.2.1.3'!K65-1</f>
        <v>-0.21718518518518515</v>
      </c>
      <c r="L66" s="112">
        <f>+'3.2.1.3'!L66/'3.2.1.3'!L65-1</f>
        <v>-0.18595578673602076</v>
      </c>
      <c r="M66" s="112">
        <f>+'3.2.1.3'!M66/'3.2.1.3'!M65-1</f>
        <v>-0.10211444032468187</v>
      </c>
      <c r="N66" s="112">
        <f>+'3.2.1.3'!N66/'3.2.1.3'!N65-1</f>
        <v>-0.1710253217102532</v>
      </c>
      <c r="O66" s="147">
        <f>+'3.2.1.3'!O66/'3.2.1.3'!O65-1</f>
        <v>-0.15213366249338744</v>
      </c>
      <c r="P66" s="100">
        <v>0</v>
      </c>
      <c r="Q66" s="222" t="s">
        <v>39</v>
      </c>
      <c r="R66" s="147">
        <v>0</v>
      </c>
      <c r="S66" s="65" t="s">
        <v>39</v>
      </c>
      <c r="T66" s="9" t="s">
        <v>39</v>
      </c>
      <c r="U66" s="9" t="s">
        <v>39</v>
      </c>
      <c r="V66" s="102">
        <f>+'3.2.1.3'!V66/'3.2.1.3'!V65-1</f>
        <v>-5.7579318448883643E-2</v>
      </c>
      <c r="W66" s="102">
        <f>+'3.2.1.3'!W66/'3.2.1.3'!W65-1</f>
        <v>-0.10927624872579</v>
      </c>
      <c r="X66" s="136">
        <f>+'3.2.1.3'!X66/'3.2.1.3'!X65-1</f>
        <v>-7.0118182267714935E-2</v>
      </c>
      <c r="Y66" s="106" t="s">
        <v>39</v>
      </c>
      <c r="Z66" s="102">
        <f>+'3.2.1.3'!Z66/'3.2.1.3'!Z65-1</f>
        <v>-0.18529664660361134</v>
      </c>
      <c r="AA66" s="104" t="s">
        <v>39</v>
      </c>
      <c r="AB66" s="102" t="s">
        <v>39</v>
      </c>
      <c r="AC66" s="102">
        <f>+'3.2.1.3'!AC66/'3.2.1.3'!AC65-1</f>
        <v>-8.4050701552226714E-2</v>
      </c>
      <c r="AD66" s="110" t="s">
        <v>39</v>
      </c>
      <c r="AE66" s="102">
        <f>+'3.2.1.3'!AE66/'3.2.1.3'!AE65-1</f>
        <v>6.4836448598130758E-2</v>
      </c>
      <c r="AF66" s="189" t="s">
        <v>39</v>
      </c>
      <c r="AG66" s="102">
        <f>+'3.2.1.3'!AG66/'3.2.1.3'!AG65-1</f>
        <v>-0.23956931359353972</v>
      </c>
      <c r="AH66" s="102">
        <f>+'3.2.1.3'!AH66/'3.2.1.3'!AH65-1</f>
        <v>-9.3806921675774091E-2</v>
      </c>
      <c r="AI66" s="102">
        <f>+'3.2.1.3'!AI66/'3.2.1.3'!AI65-1</f>
        <v>-0.25763062596999486</v>
      </c>
      <c r="AJ66" s="102" t="s">
        <v>39</v>
      </c>
      <c r="AK66" s="309">
        <f>+'3.2.1.3'!AK66/'3.2.1.3'!AK65-1</f>
        <v>-0.15037611334164014</v>
      </c>
      <c r="AL66" s="301">
        <f>+'3.2.1.3'!AL66/'3.2.1.3'!AL65-1</f>
        <v>-0.12049072878828815</v>
      </c>
    </row>
    <row r="67" spans="1:38" ht="15.75" x14ac:dyDescent="0.25">
      <c r="A67" s="442"/>
      <c r="B67" s="4" t="s">
        <v>17</v>
      </c>
      <c r="C67" s="126">
        <f>+'3.2.1.3'!C67/'3.2.1.3'!C66-1</f>
        <v>-0.22222222222222221</v>
      </c>
      <c r="D67" s="111">
        <f>+'3.2.1.3'!D67/'3.2.1.3'!D66-1</f>
        <v>-4.166666666666663E-2</v>
      </c>
      <c r="E67" s="111" t="s">
        <v>39</v>
      </c>
      <c r="F67" s="111" t="s">
        <v>39</v>
      </c>
      <c r="G67" s="132">
        <f>+'3.2.1.3'!G67/'3.2.1.3'!G66-1</f>
        <v>-0.16822429906542058</v>
      </c>
      <c r="H67" s="100">
        <f>+'3.2.1.3'!H67/'3.2.1.3'!H66-1</f>
        <v>-6.2249255856089092E-2</v>
      </c>
      <c r="I67" s="112">
        <f>+'3.2.1.3'!I67/'3.2.1.3'!I66-1</f>
        <v>-6.8871208354052693E-2</v>
      </c>
      <c r="J67" s="136">
        <f>+'3.2.1.3'!J67/'3.2.1.3'!J66-1</f>
        <v>-6.4516129032258118E-2</v>
      </c>
      <c r="K67" s="100">
        <f>+'3.2.1.3'!K67/'3.2.1.3'!K66-1</f>
        <v>-0.16237698713096138</v>
      </c>
      <c r="L67" s="112">
        <f>+'3.2.1.3'!L67/'3.2.1.3'!L66-1</f>
        <v>4.4550940717074994E-2</v>
      </c>
      <c r="M67" s="112">
        <f>+'3.2.1.3'!M67/'3.2.1.3'!M66-1</f>
        <v>1.7857142857142794E-3</v>
      </c>
      <c r="N67" s="112">
        <f>+'3.2.1.3'!N67/'3.2.1.3'!N66-1</f>
        <v>3.6554832248372637E-2</v>
      </c>
      <c r="O67" s="147">
        <f>+'3.2.1.3'!O67/'3.2.1.3'!O66-1</f>
        <v>-4.6274632142671024E-3</v>
      </c>
      <c r="P67" s="100">
        <v>0</v>
      </c>
      <c r="Q67" s="222" t="s">
        <v>39</v>
      </c>
      <c r="R67" s="147">
        <v>0</v>
      </c>
      <c r="S67" s="103">
        <v>0</v>
      </c>
      <c r="T67" s="9" t="s">
        <v>39</v>
      </c>
      <c r="U67" s="9" t="s">
        <v>39</v>
      </c>
      <c r="V67" s="102">
        <f>+'3.2.1.3'!V67/'3.2.1.3'!V66-1</f>
        <v>-3.6852313660293734E-2</v>
      </c>
      <c r="W67" s="102">
        <f>+'3.2.1.3'!W67/'3.2.1.3'!W66-1</f>
        <v>4.7379262989242443E-2</v>
      </c>
      <c r="X67" s="136">
        <f>+'3.2.1.3'!X67/'3.2.1.3'!X66-1</f>
        <v>-1.1007710715235319E-2</v>
      </c>
      <c r="Y67" s="106" t="s">
        <v>39</v>
      </c>
      <c r="Z67" s="102">
        <f>+'3.2.1.3'!Z67/'3.2.1.3'!Z66-1</f>
        <v>-6.6901201993550319E-2</v>
      </c>
      <c r="AA67" s="102" t="s">
        <v>39</v>
      </c>
      <c r="AB67" s="102" t="s">
        <v>39</v>
      </c>
      <c r="AC67" s="102">
        <f>+'3.2.1.3'!AC67/'3.2.1.3'!AC66-1</f>
        <v>-8.7841337970842925E-2</v>
      </c>
      <c r="AD67" s="110" t="s">
        <v>39</v>
      </c>
      <c r="AE67" s="102">
        <f>+'3.2.1.3'!AE67/'3.2.1.3'!AE66-1</f>
        <v>-0.29676357652221608</v>
      </c>
      <c r="AF67" s="189" t="s">
        <v>39</v>
      </c>
      <c r="AG67" s="102">
        <f>+'3.2.1.3'!AG67/'3.2.1.3'!AG66-1</f>
        <v>-0.10619469026548678</v>
      </c>
      <c r="AH67" s="102">
        <f>+'3.2.1.3'!AH67/'3.2.1.3'!AH66-1</f>
        <v>-0.25226130653266332</v>
      </c>
      <c r="AI67" s="102">
        <f>+'3.2.1.3'!AI67/'3.2.1.3'!AI66-1</f>
        <v>-0.7118466898954704</v>
      </c>
      <c r="AJ67" s="102" t="s">
        <v>39</v>
      </c>
      <c r="AK67" s="309">
        <f>+'3.2.1.3'!AK67/'3.2.1.3'!AK66-1</f>
        <v>-0.1418484017272752</v>
      </c>
      <c r="AL67" s="301">
        <f>+'3.2.1.3'!AL67/'3.2.1.3'!AL66-1</f>
        <v>-5.2894461384426328E-2</v>
      </c>
    </row>
    <row r="68" spans="1:38" ht="15.75" x14ac:dyDescent="0.25">
      <c r="A68" s="442"/>
      <c r="B68" s="4" t="s">
        <v>18</v>
      </c>
      <c r="C68" s="126">
        <f>+'3.2.1.3'!C68/'3.2.1.3'!C67-1</f>
        <v>0.4285714285714286</v>
      </c>
      <c r="D68" s="111">
        <f>+'3.2.1.3'!D68/'3.2.1.3'!D67-1</f>
        <v>0.59782608695652173</v>
      </c>
      <c r="E68" s="111" t="s">
        <v>39</v>
      </c>
      <c r="F68" s="111" t="s">
        <v>39</v>
      </c>
      <c r="G68" s="132">
        <f>+'3.2.1.3'!G68/'3.2.1.3'!G67-1</f>
        <v>0.48689138576779034</v>
      </c>
      <c r="H68" s="100">
        <f>+'3.2.1.3'!H68/'3.2.1.3'!H67-1</f>
        <v>0.11537399944797122</v>
      </c>
      <c r="I68" s="112">
        <f>+'3.2.1.3'!I68/'3.2.1.3'!I67-1</f>
        <v>4.6728971962616717E-2</v>
      </c>
      <c r="J68" s="136">
        <f>+'3.2.1.3'!J68/'3.2.1.3'!J67-1</f>
        <v>9.198435083249934E-2</v>
      </c>
      <c r="K68" s="100">
        <f>+'3.2.1.3'!K68/'3.2.1.3'!K67-1</f>
        <v>0.9932218707636693</v>
      </c>
      <c r="L68" s="112">
        <f>+'3.2.1.3'!L68/'3.2.1.3'!L67-1</f>
        <v>0.41563296516567538</v>
      </c>
      <c r="M68" s="112">
        <f>+'3.2.1.3'!M68/'3.2.1.3'!M67-1</f>
        <v>0.67468805704099832</v>
      </c>
      <c r="N68" s="112">
        <f>+'3.2.1.3'!N68/'3.2.1.3'!N67-1</f>
        <v>0.65748792270531409</v>
      </c>
      <c r="O68" s="147">
        <f>+'3.2.1.3'!O68/'3.2.1.3'!O67-1</f>
        <v>0.63001462599247815</v>
      </c>
      <c r="P68" s="100">
        <f>+'3.2.1.3'!P68/'3.2.1.3'!P67-1</f>
        <v>2.9582429501084597</v>
      </c>
      <c r="Q68" s="222" t="s">
        <v>39</v>
      </c>
      <c r="R68" s="147">
        <f>+'3.2.1.3'!R68/'3.2.1.3'!R67-1</f>
        <v>2.9582429501084597</v>
      </c>
      <c r="S68" s="103">
        <f>+'3.2.1.3'!S68/'3.2.1.3'!S67-1</f>
        <v>13.338983050847459</v>
      </c>
      <c r="T68" s="9" t="s">
        <v>39</v>
      </c>
      <c r="U68" s="9" t="s">
        <v>39</v>
      </c>
      <c r="V68" s="102">
        <f>+'3.2.1.3'!V68/'3.2.1.3'!V67-1</f>
        <v>0.25453107019562715</v>
      </c>
      <c r="W68" s="102">
        <f>+'3.2.1.3'!W68/'3.2.1.3'!W67-1</f>
        <v>-9.0034965034964998E-2</v>
      </c>
      <c r="X68" s="136">
        <f>+'3.2.1.3'!X68/'3.2.1.3'!X67-1</f>
        <v>0.25276911495859777</v>
      </c>
      <c r="Y68" s="100">
        <v>0</v>
      </c>
      <c r="Z68" s="102">
        <f>+'3.2.1.3'!Z68/'3.2.1.3'!Z67-1</f>
        <v>0.48730677390976496</v>
      </c>
      <c r="AA68" s="102" t="s">
        <v>39</v>
      </c>
      <c r="AB68" s="102" t="s">
        <v>39</v>
      </c>
      <c r="AC68" s="102">
        <f>+'3.2.1.3'!AC68/'3.2.1.3'!AC67-1</f>
        <v>0.50194710368327122</v>
      </c>
      <c r="AD68" s="110" t="s">
        <v>39</v>
      </c>
      <c r="AE68" s="102">
        <f>+'3.2.1.3'!AE68/'3.2.1.3'!AE67-1</f>
        <v>0.14898595943837756</v>
      </c>
      <c r="AF68" s="189" t="s">
        <v>39</v>
      </c>
      <c r="AG68" s="102">
        <f>+'3.2.1.3'!AG68/'3.2.1.3'!AG67-1</f>
        <v>0.66336633663366329</v>
      </c>
      <c r="AH68" s="102">
        <f>+'3.2.1.3'!AH68/'3.2.1.3'!AH67-1</f>
        <v>0.375</v>
      </c>
      <c r="AI68" s="102">
        <f>+'3.2.1.3'!AI68/'3.2.1.3'!AI67-1</f>
        <v>0.69407496977025396</v>
      </c>
      <c r="AJ68" s="102" t="s">
        <v>39</v>
      </c>
      <c r="AK68" s="309">
        <f>+'3.2.1.3'!AK68/'3.2.1.3'!AK67-1</f>
        <v>0.49022090005696572</v>
      </c>
      <c r="AL68" s="301">
        <f>+'3.2.1.3'!AL68/'3.2.1.3'!AL67-1</f>
        <v>0.47136696178657655</v>
      </c>
    </row>
    <row r="69" spans="1:38" ht="15.75" x14ac:dyDescent="0.25">
      <c r="A69" s="442"/>
      <c r="B69" s="4" t="s">
        <v>19</v>
      </c>
      <c r="C69" s="126">
        <f>+'3.2.1.3'!C69/'3.2.1.3'!C68-1</f>
        <v>-0.19999999999999996</v>
      </c>
      <c r="D69" s="111">
        <f>+'3.2.1.3'!D69/'3.2.1.3'!D68-1</f>
        <v>-0.7517006802721089</v>
      </c>
      <c r="E69" s="111" t="s">
        <v>39</v>
      </c>
      <c r="F69" s="111" t="s">
        <v>39</v>
      </c>
      <c r="G69" s="132">
        <f>+'3.2.1.3'!G69/'3.2.1.3'!G68-1</f>
        <v>-0.40428211586901763</v>
      </c>
      <c r="H69" s="100">
        <f>+'3.2.1.3'!H69/'3.2.1.3'!H68-1</f>
        <v>-0.14550853749072012</v>
      </c>
      <c r="I69" s="112">
        <f>+'3.2.1.3'!I69/'3.2.1.3'!I68-1</f>
        <v>-0.27551020408163263</v>
      </c>
      <c r="J69" s="136">
        <f>+'3.2.1.3'!J69/'3.2.1.3'!J68-1</f>
        <v>-0.18796867188801869</v>
      </c>
      <c r="K69" s="100">
        <f>+'3.2.1.3'!K69/'3.2.1.3'!K68-1</f>
        <v>-0.36431648152346408</v>
      </c>
      <c r="L69" s="112">
        <f>+'3.2.1.3'!L69/'3.2.1.3'!L68-1</f>
        <v>-0.27967830992677944</v>
      </c>
      <c r="M69" s="112">
        <f>+'3.2.1.3'!M69/'3.2.1.3'!M68-1</f>
        <v>-0.3203831825439063</v>
      </c>
      <c r="N69" s="112">
        <f>+'3.2.1.3'!N69/'3.2.1.3'!N68-1</f>
        <v>-0.37598367822792189</v>
      </c>
      <c r="O69" s="147">
        <f>+'3.2.1.3'!O69/'3.2.1.3'!O68-1</f>
        <v>-0.32183944880628101</v>
      </c>
      <c r="P69" s="100">
        <f>+'3.2.1.3'!P69/'3.2.1.3'!P68-1</f>
        <v>-0.16481709823263457</v>
      </c>
      <c r="Q69" s="222" t="s">
        <v>39</v>
      </c>
      <c r="R69" s="147">
        <f>+'3.2.1.3'!R69/'3.2.1.3'!R68-1</f>
        <v>-0.16481709823263457</v>
      </c>
      <c r="S69" s="103">
        <f>+'3.2.1.3'!S69/'3.2.1.3'!S68-1</f>
        <v>-0.53132387706855799</v>
      </c>
      <c r="T69" s="9" t="s">
        <v>39</v>
      </c>
      <c r="U69" s="9" t="s">
        <v>39</v>
      </c>
      <c r="V69" s="102">
        <f>+'3.2.1.3'!V69/'3.2.1.3'!V68-1</f>
        <v>-0.16172676718454393</v>
      </c>
      <c r="W69" s="102">
        <f>+'3.2.1.3'!W69/'3.2.1.3'!W68-1</f>
        <v>4.202689721421704E-2</v>
      </c>
      <c r="X69" s="136">
        <f>+'3.2.1.3'!X69/'3.2.1.3'!X68-1</f>
        <v>-0.15215245289497403</v>
      </c>
      <c r="Y69" s="104">
        <f>+'3.2.1.3'!Y69/'3.2.1.3'!Y68-1</f>
        <v>2.9467455621301775</v>
      </c>
      <c r="Z69" s="102">
        <f>+'3.2.1.3'!Z69/'3.2.1.3'!Z68-1</f>
        <v>-0.20220541636740041</v>
      </c>
      <c r="AA69" s="102" t="s">
        <v>39</v>
      </c>
      <c r="AB69" s="102" t="s">
        <v>39</v>
      </c>
      <c r="AC69" s="102">
        <f>+'3.2.1.3'!AC69/'3.2.1.3'!AC68-1</f>
        <v>-0.25798087830173388</v>
      </c>
      <c r="AD69" s="110" t="s">
        <v>39</v>
      </c>
      <c r="AE69" s="102">
        <f>+'3.2.1.3'!AE69/'3.2.1.3'!AE68-1</f>
        <v>-0.23828920570264767</v>
      </c>
      <c r="AF69" s="189" t="s">
        <v>39</v>
      </c>
      <c r="AG69" s="102">
        <f>+'3.2.1.3'!AG69/'3.2.1.3'!AG68-1</f>
        <v>-0.169047619047619</v>
      </c>
      <c r="AH69" s="102">
        <f>+'3.2.1.3'!AH69/'3.2.1.3'!AH68-1</f>
        <v>-0.12805474095796676</v>
      </c>
      <c r="AI69" s="102">
        <f>+'3.2.1.3'!AI69/'3.2.1.3'!AI68-1</f>
        <v>0.55032119914346889</v>
      </c>
      <c r="AJ69" s="102" t="s">
        <v>39</v>
      </c>
      <c r="AK69" s="309">
        <f>+'3.2.1.3'!AK69/'3.2.1.3'!AK68-1</f>
        <v>-0.18936884131838261</v>
      </c>
      <c r="AL69" s="301">
        <f>+'3.2.1.3'!AL69/'3.2.1.3'!AL68-1</f>
        <v>-0.2172255288575371</v>
      </c>
    </row>
    <row r="70" spans="1:38" ht="15.75" x14ac:dyDescent="0.25">
      <c r="A70" s="442"/>
      <c r="B70" s="4" t="s">
        <v>20</v>
      </c>
      <c r="C70" s="126">
        <f>+'3.2.1.3'!C70/'3.2.1.3'!C69-1</f>
        <v>0.5</v>
      </c>
      <c r="D70" s="111">
        <f>+'3.2.1.3'!D70/'3.2.1.3'!D69-1</f>
        <v>5.6780821917808222</v>
      </c>
      <c r="E70" s="111" t="s">
        <v>39</v>
      </c>
      <c r="F70" s="111" t="s">
        <v>39</v>
      </c>
      <c r="G70" s="132">
        <f>+'3.2.1.3'!G70/'3.2.1.3'!G69-1</f>
        <v>1.3498942917547567</v>
      </c>
      <c r="H70" s="100">
        <f>+'3.2.1.3'!H70/'3.2.1.3'!H69-1</f>
        <v>0.1991022299449754</v>
      </c>
      <c r="I70" s="112">
        <f>+'3.2.1.3'!I70/'3.2.1.3'!I69-1</f>
        <v>0.20035211267605635</v>
      </c>
      <c r="J70" s="136">
        <f>+'3.2.1.3'!J70/'3.2.1.3'!J69-1</f>
        <v>0.19946644777344558</v>
      </c>
      <c r="K70" s="100">
        <f>+'3.2.1.3'!K70/'3.2.1.3'!K69-1</f>
        <v>7.9885877318117027E-2</v>
      </c>
      <c r="L70" s="112">
        <f>+'3.2.1.3'!L70/'3.2.1.3'!L69-1</f>
        <v>-0.1631394767538743</v>
      </c>
      <c r="M70" s="112">
        <f>+'3.2.1.3'!M70/'3.2.1.3'!M69-1</f>
        <v>-0.13860610806577922</v>
      </c>
      <c r="N70" s="112">
        <f>+'3.2.1.3'!N70/'3.2.1.3'!N69-1</f>
        <v>0.12937879495562821</v>
      </c>
      <c r="O70" s="147">
        <f>+'3.2.1.3'!O70/'3.2.1.3'!O69-1</f>
        <v>-8.9500047254512771E-2</v>
      </c>
      <c r="P70" s="100">
        <f>+'3.2.1.3'!P70/'3.2.1.3'!P69-1</f>
        <v>4.2158792650918597E-2</v>
      </c>
      <c r="Q70" s="222" t="s">
        <v>39</v>
      </c>
      <c r="R70" s="147">
        <f>+'3.2.1.3'!R70/'3.2.1.3'!R69-1</f>
        <v>4.2158792650918597E-2</v>
      </c>
      <c r="S70" s="103">
        <f>+'3.2.1.3'!S70/'3.2.1.3'!S69-1</f>
        <v>3.7831021437578771E-2</v>
      </c>
      <c r="T70" s="9" t="s">
        <v>39</v>
      </c>
      <c r="U70" s="9" t="s">
        <v>39</v>
      </c>
      <c r="V70" s="102">
        <f>+'3.2.1.3'!V70/'3.2.1.3'!V69-1</f>
        <v>2.4893995349473341E-2</v>
      </c>
      <c r="W70" s="102">
        <f>+'3.2.1.3'!W70/'3.2.1.3'!W69-1</f>
        <v>-3.9179534454943932E-3</v>
      </c>
      <c r="X70" s="136">
        <f>+'3.2.1.3'!X70/'3.2.1.3'!X69-1</f>
        <v>1.9084742330667259E-2</v>
      </c>
      <c r="Y70" s="104">
        <f>+'3.2.1.3'!Y70/'3.2.1.3'!Y69-1</f>
        <v>0.30884557721139427</v>
      </c>
      <c r="Z70" s="102">
        <f>+'3.2.1.3'!Z70/'3.2.1.3'!Z69-1</f>
        <v>4.3690091616798155E-2</v>
      </c>
      <c r="AA70" s="102" t="s">
        <v>39</v>
      </c>
      <c r="AB70" s="102" t="s">
        <v>39</v>
      </c>
      <c r="AC70" s="102">
        <f>+'3.2.1.3'!AC70/'3.2.1.3'!AC69-1</f>
        <v>4.6298318410133321E-2</v>
      </c>
      <c r="AD70" s="110" t="s">
        <v>39</v>
      </c>
      <c r="AE70" s="102">
        <f>+'3.2.1.3'!AE70/'3.2.1.3'!AE69-1</f>
        <v>0.20320855614973254</v>
      </c>
      <c r="AF70" s="189" t="s">
        <v>39</v>
      </c>
      <c r="AG70" s="102">
        <f>+'3.2.1.3'!AG70/'3.2.1.3'!AG69-1</f>
        <v>7.5931232091690504E-2</v>
      </c>
      <c r="AH70" s="102">
        <f>+'3.2.1.3'!AH70/'3.2.1.3'!AH69-1</f>
        <v>-9.0807174887892361E-2</v>
      </c>
      <c r="AI70" s="102">
        <f>+'3.2.1.3'!AI70/'3.2.1.3'!AI69-1</f>
        <v>0.15055248618784534</v>
      </c>
      <c r="AJ70" s="102">
        <v>0</v>
      </c>
      <c r="AK70" s="309">
        <f>+'3.2.1.3'!AK70/'3.2.1.3'!AK69-1</f>
        <v>6.3634696497340881E-2</v>
      </c>
      <c r="AL70" s="301">
        <f>+'3.2.1.3'!AL70/'3.2.1.3'!AL69-1</f>
        <v>4.5788787483702631E-2</v>
      </c>
    </row>
    <row r="71" spans="1:38" ht="15.75" x14ac:dyDescent="0.25">
      <c r="A71" s="442"/>
      <c r="B71" s="4" t="s">
        <v>21</v>
      </c>
      <c r="C71" s="126">
        <f>+'3.2.1.3'!C71/'3.2.1.3'!C70-1</f>
        <v>-0.41666666666666663</v>
      </c>
      <c r="D71" s="111">
        <f>+'3.2.1.3'!D71/'3.2.1.3'!D70-1</f>
        <v>-0.56307692307692303</v>
      </c>
      <c r="E71" s="111" t="s">
        <v>39</v>
      </c>
      <c r="F71" s="111">
        <f>+'3.2.1.3'!F71/'3.2.1.3'!F70-1</f>
        <v>7.75</v>
      </c>
      <c r="G71" s="132">
        <f>+'3.2.1.3'!G71/'3.2.1.3'!G70-1</f>
        <v>-0.30454340980656769</v>
      </c>
      <c r="H71" s="100">
        <f>+'3.2.1.3'!H71/'3.2.1.3'!H70-1</f>
        <v>-3.1517932616833666E-2</v>
      </c>
      <c r="I71" s="112">
        <f>+'3.2.1.3'!I71/'3.2.1.3'!I70-1</f>
        <v>0.32472865943091822</v>
      </c>
      <c r="J71" s="136">
        <f>+'3.2.1.3'!J71/'3.2.1.3'!J70-1</f>
        <v>7.2369546621043668E-2</v>
      </c>
      <c r="K71" s="100">
        <f>+'3.2.1.3'!K71/'3.2.1.3'!K70-1</f>
        <v>0.32430647291941872</v>
      </c>
      <c r="L71" s="112">
        <f>+'3.2.1.3'!L71/'3.2.1.3'!L70-1</f>
        <v>0.11290322580645151</v>
      </c>
      <c r="M71" s="112">
        <f>+'3.2.1.3'!M71/'3.2.1.3'!M70-1</f>
        <v>6.8863636363636349E-2</v>
      </c>
      <c r="N71" s="112">
        <f>+'3.2.1.3'!N71/'3.2.1.3'!N70-1</f>
        <v>-0.38089330024813894</v>
      </c>
      <c r="O71" s="147">
        <f>+'3.2.1.3'!O71/'3.2.1.3'!O70-1</f>
        <v>6.4044010795100581E-2</v>
      </c>
      <c r="P71" s="100">
        <f>+'3.2.1.3'!P71/'3.2.1.3'!P70-1</f>
        <v>1.0073980796474036E-2</v>
      </c>
      <c r="Q71" s="222" t="s">
        <v>39</v>
      </c>
      <c r="R71" s="147">
        <f>+'3.2.1.3'!R71/'3.2.1.3'!R70-1</f>
        <v>1.0073980796474036E-2</v>
      </c>
      <c r="S71" s="103">
        <f>+'3.2.1.3'!S71/'3.2.1.3'!S70-1</f>
        <v>0.2697448359659782</v>
      </c>
      <c r="T71" s="9" t="s">
        <v>39</v>
      </c>
      <c r="U71" s="9" t="s">
        <v>39</v>
      </c>
      <c r="V71" s="102">
        <f>+'3.2.1.3'!V71/'3.2.1.3'!V70-1</f>
        <v>0.12271453356466044</v>
      </c>
      <c r="W71" s="102">
        <f>+'3.2.1.3'!W71/'3.2.1.3'!W70-1</f>
        <v>-9.2549745488201829E-4</v>
      </c>
      <c r="X71" s="136">
        <f>+'3.2.1.3'!X71/'3.2.1.3'!X70-1</f>
        <v>0.10218071630818137</v>
      </c>
      <c r="Y71" s="104">
        <f>+'3.2.1.3'!Y71/'3.2.1.3'!Y70-1</f>
        <v>0.36426116838487976</v>
      </c>
      <c r="Z71" s="102">
        <f>+'3.2.1.3'!Z71/'3.2.1.3'!Z70-1</f>
        <v>0.17069210472904395</v>
      </c>
      <c r="AA71" s="102" t="s">
        <v>39</v>
      </c>
      <c r="AB71" s="102" t="s">
        <v>39</v>
      </c>
      <c r="AC71" s="102">
        <f>+'3.2.1.3'!AC71/'3.2.1.3'!AC70-1</f>
        <v>0.1245390663048771</v>
      </c>
      <c r="AD71" s="110" t="s">
        <v>39</v>
      </c>
      <c r="AE71" s="102">
        <f>+'3.2.1.3'!AE71/'3.2.1.3'!AE70-1</f>
        <v>0.18148148148148158</v>
      </c>
      <c r="AF71" s="189" t="s">
        <v>39</v>
      </c>
      <c r="AG71" s="102">
        <f>+'3.2.1.3'!AG71/'3.2.1.3'!AG70-1</f>
        <v>0.20505992010652463</v>
      </c>
      <c r="AH71" s="102">
        <f>+'3.2.1.3'!AH71/'3.2.1.3'!AH70-1</f>
        <v>0.35388409371146734</v>
      </c>
      <c r="AI71" s="102">
        <f>+'3.2.1.3'!AI71/'3.2.1.3'!AI70-1</f>
        <v>0.43977591036414565</v>
      </c>
      <c r="AJ71" s="102">
        <f>+'3.2.1.3'!AJ71/'3.2.1.3'!AJ70-1</f>
        <v>-3.8297872340425587E-2</v>
      </c>
      <c r="AK71" s="309">
        <f>+'3.2.1.3'!AK71/'3.2.1.3'!AK70-1</f>
        <v>0.17852216748768468</v>
      </c>
      <c r="AL71" s="301">
        <f>+'3.2.1.3'!AL71/'3.2.1.3'!AL70-1</f>
        <v>0.10743529646436945</v>
      </c>
    </row>
    <row r="72" spans="1:38" ht="15.75" x14ac:dyDescent="0.25">
      <c r="A72" s="442"/>
      <c r="B72" s="4" t="s">
        <v>22</v>
      </c>
      <c r="C72" s="126">
        <f>+'3.2.1.3'!C72/'3.2.1.3'!C71-1</f>
        <v>0</v>
      </c>
      <c r="D72" s="111">
        <f>+'3.2.1.3'!D72/'3.2.1.3'!D71-1</f>
        <v>0.33333333333333326</v>
      </c>
      <c r="E72" s="111" t="s">
        <v>39</v>
      </c>
      <c r="F72" s="111">
        <f>+'3.2.1.3'!F72/'3.2.1.3'!F71-1</f>
        <v>-6.9047619047619024E-2</v>
      </c>
      <c r="G72" s="132">
        <f>+'3.2.1.3'!G72/'3.2.1.3'!G71-1</f>
        <v>7.3091849935317033E-2</v>
      </c>
      <c r="H72" s="100">
        <f>+'3.2.1.3'!H72/'3.2.1.3'!H71-1</f>
        <v>-0.32980049875311723</v>
      </c>
      <c r="I72" s="112">
        <f>+'3.2.1.3'!I72/'3.2.1.3'!I71-1</f>
        <v>-0.35628875110717451</v>
      </c>
      <c r="J72" s="136">
        <f>+'3.2.1.3'!J72/'3.2.1.3'!J71-1</f>
        <v>-0.33934269304403319</v>
      </c>
      <c r="K72" s="100">
        <f>+'3.2.1.3'!K72/'3.2.1.3'!K71-1</f>
        <v>-0.1753117206982544</v>
      </c>
      <c r="L72" s="112">
        <f>+'3.2.1.3'!L72/'3.2.1.3'!L71-1</f>
        <v>-6.5664698514940056E-2</v>
      </c>
      <c r="M72" s="112">
        <f>+'3.2.1.3'!M72/'3.2.1.3'!M71-1</f>
        <v>-0.22985328513714653</v>
      </c>
      <c r="N72" s="112">
        <f>+'3.2.1.3'!N72/'3.2.1.3'!N71-1</f>
        <v>0.14495657982631927</v>
      </c>
      <c r="O72" s="147">
        <f>+'3.2.1.3'!O72/'3.2.1.3'!O71-1</f>
        <v>-0.1470588235294118</v>
      </c>
      <c r="P72" s="100">
        <f>+'3.2.1.3'!P72/'3.2.1.3'!P71-1</f>
        <v>0.10269596384603408</v>
      </c>
      <c r="Q72" s="222" t="s">
        <v>39</v>
      </c>
      <c r="R72" s="147">
        <f>+'3.2.1.3'!R72/'3.2.1.3'!R71-1</f>
        <v>0.10269596384603408</v>
      </c>
      <c r="S72" s="103">
        <f>+'3.2.1.3'!S72/'3.2.1.3'!S71-1</f>
        <v>-8.0382775119617222E-2</v>
      </c>
      <c r="T72" s="9" t="s">
        <v>39</v>
      </c>
      <c r="U72" s="9" t="s">
        <v>39</v>
      </c>
      <c r="V72" s="102">
        <f>+'3.2.1.3'!V72/'3.2.1.3'!V71-1</f>
        <v>-3.4353640416047493E-2</v>
      </c>
      <c r="W72" s="102">
        <f>+'3.2.1.3'!W72/'3.2.1.3'!W71-1</f>
        <v>2.9643353404353867E-2</v>
      </c>
      <c r="X72" s="136">
        <f>+'3.2.1.3'!X72/'3.2.1.3'!X71-1</f>
        <v>-2.4067063277447232E-2</v>
      </c>
      <c r="Y72" s="104">
        <f>+'3.2.1.3'!Y72/'3.2.1.3'!Y71-1</f>
        <v>0.55415617128463479</v>
      </c>
      <c r="Z72" s="102">
        <f>+'3.2.1.3'!Z72/'3.2.1.3'!Z71-1</f>
        <v>0.23387656033287096</v>
      </c>
      <c r="AA72" s="102" t="s">
        <v>39</v>
      </c>
      <c r="AB72" s="102" t="s">
        <v>39</v>
      </c>
      <c r="AC72" s="102">
        <f>+'3.2.1.3'!AC72/'3.2.1.3'!AC71-1</f>
        <v>4.3185052279898439E-2</v>
      </c>
      <c r="AD72" s="110" t="s">
        <v>39</v>
      </c>
      <c r="AE72" s="102">
        <f>+'3.2.1.3'!AE72/'3.2.1.3'!AE71-1</f>
        <v>0.32037617554858944</v>
      </c>
      <c r="AF72" s="189" t="s">
        <v>39</v>
      </c>
      <c r="AG72" s="102">
        <f>+'3.2.1.3'!AG72/'3.2.1.3'!AG71-1</f>
        <v>-0.31160220994475141</v>
      </c>
      <c r="AH72" s="102">
        <f>+'3.2.1.3'!AH72/'3.2.1.3'!AH71-1</f>
        <v>-0.26138433515482695</v>
      </c>
      <c r="AI72" s="102">
        <f>+'3.2.1.3'!AI72/'3.2.1.3'!AI71-1</f>
        <v>6.948304613674261E-2</v>
      </c>
      <c r="AJ72" s="104" t="s">
        <v>39</v>
      </c>
      <c r="AK72" s="309">
        <f>+'3.2.1.3'!AK72/'3.2.1.3'!AK71-1</f>
        <v>0.14044474168199295</v>
      </c>
      <c r="AL72" s="301">
        <f>+'3.2.1.3'!AL72/'3.2.1.3'!AL71-1</f>
        <v>-2.8008681790754331E-3</v>
      </c>
    </row>
    <row r="73" spans="1:38" ht="16.5" thickBot="1" x14ac:dyDescent="0.3">
      <c r="A73" s="467"/>
      <c r="B73" s="5" t="s">
        <v>23</v>
      </c>
      <c r="C73" s="127">
        <f>+'3.2.1.3'!C73/'3.2.1.3'!C72-1</f>
        <v>-0.4285714285714286</v>
      </c>
      <c r="D73" s="120">
        <f>+'3.2.1.3'!D73/'3.2.1.3'!D72-1</f>
        <v>-0.26584507042253525</v>
      </c>
      <c r="E73" s="120" t="s">
        <v>39</v>
      </c>
      <c r="F73" s="120">
        <f>+'3.2.1.3'!F73/'3.2.1.3'!F72-1</f>
        <v>0.81074168797953972</v>
      </c>
      <c r="G73" s="133">
        <f>+'3.2.1.3'!G73/'3.2.1.3'!G72-1</f>
        <v>0.16335141651597351</v>
      </c>
      <c r="H73" s="129">
        <f>+'3.2.1.3'!H73/'3.2.1.3'!H72-1</f>
        <v>1.8046511627906936E-2</v>
      </c>
      <c r="I73" s="121">
        <f>+'3.2.1.3'!I73/'3.2.1.3'!I72-1</f>
        <v>0.28138974888200896</v>
      </c>
      <c r="J73" s="137">
        <f>+'3.2.1.3'!J73/'3.2.1.3'!J72-1</f>
        <v>0.11048056025114716</v>
      </c>
      <c r="K73" s="129">
        <f>+'3.2.1.3'!K73/'3.2.1.3'!K72-1</f>
        <v>0.13123677048684601</v>
      </c>
      <c r="L73" s="121">
        <f>+'3.2.1.3'!L73/'3.2.1.3'!L72-1</f>
        <v>7.3535044044427345E-2</v>
      </c>
      <c r="M73" s="121">
        <f>+'3.2.1.3'!M73/'3.2.1.3'!M72-1</f>
        <v>0.78823854224185541</v>
      </c>
      <c r="N73" s="121">
        <f>+'3.2.1.3'!N73/'3.2.1.3'!N72-1</f>
        <v>0.93232205367561249</v>
      </c>
      <c r="O73" s="148">
        <f>+'3.2.1.3'!O73/'3.2.1.3'!O72-1</f>
        <v>0.46468805398295876</v>
      </c>
      <c r="P73" s="129">
        <f>+'3.2.1.3'!P73/'3.2.1.3'!P72-1</f>
        <v>0.16435839457320522</v>
      </c>
      <c r="Q73" s="243" t="s">
        <v>39</v>
      </c>
      <c r="R73" s="148">
        <f>+'3.2.1.3'!R73/'3.2.1.3'!R72-1</f>
        <v>0.16435839457320522</v>
      </c>
      <c r="S73" s="140">
        <f>+'3.2.1.3'!S73/'3.2.1.3'!S72-1</f>
        <v>-2.1852237252861562E-2</v>
      </c>
      <c r="T73" s="10" t="s">
        <v>39</v>
      </c>
      <c r="U73" s="10" t="s">
        <v>39</v>
      </c>
      <c r="V73" s="123">
        <f>+'3.2.1.3'!V73/'3.2.1.3'!V72-1</f>
        <v>0.1424262940850618</v>
      </c>
      <c r="W73" s="123">
        <f>+'3.2.1.3'!W73/'3.2.1.3'!W72-1</f>
        <v>-0.28115159694107061</v>
      </c>
      <c r="X73" s="137">
        <f>+'3.2.1.3'!X73/'3.2.1.3'!X72-1</f>
        <v>4.8166620485822431E-2</v>
      </c>
      <c r="Y73" s="141">
        <f>+'3.2.1.3'!Y73/'3.2.1.3'!Y72-1</f>
        <v>2.0729335494327392</v>
      </c>
      <c r="Z73" s="123">
        <f>+'3.2.1.3'!Z73/'3.2.1.3'!Z72-1</f>
        <v>-2.6837150484754768E-2</v>
      </c>
      <c r="AA73" s="123" t="s">
        <v>39</v>
      </c>
      <c r="AB73" s="123" t="s">
        <v>39</v>
      </c>
      <c r="AC73" s="123">
        <f>+'3.2.1.3'!AC73/'3.2.1.3'!AC72-1</f>
        <v>0.20016606369728951</v>
      </c>
      <c r="AD73" s="122" t="s">
        <v>39</v>
      </c>
      <c r="AE73" s="123">
        <f>+'3.2.1.3'!AE73/'3.2.1.3'!AE72-1</f>
        <v>0.52896486229819573</v>
      </c>
      <c r="AF73" s="123" t="s">
        <v>39</v>
      </c>
      <c r="AG73" s="123">
        <f>+'3.2.1.3'!AG73/'3.2.1.3'!AG72-1</f>
        <v>0.42536115569823441</v>
      </c>
      <c r="AH73" s="123">
        <f>+'3.2.1.3'!AH73/'3.2.1.3'!AH72-1</f>
        <v>0.49815043156596794</v>
      </c>
      <c r="AI73" s="123">
        <f>+'3.2.1.3'!AI73/'3.2.1.3'!AI72-1</f>
        <v>-8.8357588357588335E-2</v>
      </c>
      <c r="AJ73" s="123" t="s">
        <v>39</v>
      </c>
      <c r="AK73" s="310">
        <f>+'3.2.1.3'!AK73/'3.2.1.3'!AK72-1</f>
        <v>0.14460856179445836</v>
      </c>
      <c r="AL73" s="302">
        <f>+'3.2.1.3'!AL73/'3.2.1.3'!AL72-1</f>
        <v>0.17528855011469746</v>
      </c>
    </row>
    <row r="74" spans="1:38" ht="15.75" x14ac:dyDescent="0.25">
      <c r="A74" s="442">
        <v>2012</v>
      </c>
      <c r="B74" s="6" t="s">
        <v>12</v>
      </c>
      <c r="C74" s="128">
        <f>+'3.2.1.3'!C74/'3.2.1.3'!C73-1</f>
        <v>2</v>
      </c>
      <c r="D74" s="113">
        <f>+'3.2.1.3'!D74/'3.2.1.3'!D73-1</f>
        <v>-0.28057553956834536</v>
      </c>
      <c r="E74" s="113">
        <f>+'3.2.1.3'!E74/'3.2.1.3'!E73-1</f>
        <v>5.0172839506172844</v>
      </c>
      <c r="F74" s="113">
        <f>+'3.2.1.3'!F74/'3.2.1.3'!F73-1</f>
        <v>0.31638418079096042</v>
      </c>
      <c r="G74" s="134">
        <f>+'3.2.1.3'!G74/'3.2.1.3'!G73-1</f>
        <v>1.5227979274611401</v>
      </c>
      <c r="H74" s="130">
        <f>+'3.2.1.3'!H74/'3.2.1.3'!H73-1</f>
        <v>-5.8479532163742687E-2</v>
      </c>
      <c r="I74" s="114">
        <f>+'3.2.1.3'!I74/'3.2.1.3'!I73-1</f>
        <v>1.664429530201339E-2</v>
      </c>
      <c r="J74" s="138">
        <f>+'3.2.1.3'!J74/'3.2.1.3'!J73-1</f>
        <v>-2.8052625856257452E-2</v>
      </c>
      <c r="K74" s="130">
        <f>+'3.2.1.3'!K74/'3.2.1.3'!K73-1</f>
        <v>0.3424218123496392</v>
      </c>
      <c r="L74" s="114">
        <f>+'3.2.1.3'!L74/'3.2.1.3'!L73-1</f>
        <v>0.30574384587941483</v>
      </c>
      <c r="M74" s="114">
        <f>+'3.2.1.3'!M74/'3.2.1.3'!M73-1</f>
        <v>0.80677782924193298</v>
      </c>
      <c r="N74" s="114">
        <f>+'3.2.1.3'!N74/'3.2.1.3'!N73-1</f>
        <v>0.80706521739130443</v>
      </c>
      <c r="O74" s="149">
        <f>+'3.2.1.3'!O74/'3.2.1.3'!O73-1</f>
        <v>0.62932885644008896</v>
      </c>
      <c r="P74" s="130">
        <f>+'3.2.1.3'!P74/'3.2.1.3'!P73-1</f>
        <v>3.8596917101590078E-2</v>
      </c>
      <c r="Q74" s="242" t="s">
        <v>39</v>
      </c>
      <c r="R74" s="149">
        <f>+'3.2.1.3'!R74/'3.2.1.3'!R73-1</f>
        <v>3.8596917101590078E-2</v>
      </c>
      <c r="S74" s="139">
        <f>+'3.2.1.3'!S74/'3.2.1.3'!S73-1</f>
        <v>0.60744680851063837</v>
      </c>
      <c r="T74" s="14" t="s">
        <v>39</v>
      </c>
      <c r="U74" s="14" t="s">
        <v>39</v>
      </c>
      <c r="V74" s="116">
        <f>+'3.2.1.3'!V74/'3.2.1.3'!V73-1</f>
        <v>-4.0784440493507934E-2</v>
      </c>
      <c r="W74" s="116">
        <f>+'3.2.1.3'!W74/'3.2.1.3'!W73-1</f>
        <v>-0.14956195244055071</v>
      </c>
      <c r="X74" s="138">
        <f>+'3.2.1.3'!X74/'3.2.1.3'!X73-1</f>
        <v>-2.9254967616865635E-2</v>
      </c>
      <c r="Y74" s="142">
        <f>+'3.2.1.3'!Y74/'3.2.1.3'!Y73-1</f>
        <v>1.2011251758087202</v>
      </c>
      <c r="Z74" s="116">
        <f>+'3.2.1.3'!Z74/'3.2.1.3'!Z73-1</f>
        <v>0.20599913369910472</v>
      </c>
      <c r="AA74" s="116" t="s">
        <v>39</v>
      </c>
      <c r="AB74" s="116" t="s">
        <v>39</v>
      </c>
      <c r="AC74" s="116">
        <f>+'3.2.1.3'!AC74/'3.2.1.3'!AC73-1</f>
        <v>0.28469065032615148</v>
      </c>
      <c r="AD74" s="118" t="s">
        <v>39</v>
      </c>
      <c r="AE74" s="116">
        <f>+'3.2.1.3'!AE74/'3.2.1.3'!AE73-1</f>
        <v>0.18385093167701871</v>
      </c>
      <c r="AF74" s="189" t="s">
        <v>39</v>
      </c>
      <c r="AG74" s="116">
        <f>+'3.2.1.3'!AG74/'3.2.1.3'!AG73-1</f>
        <v>5.6306306306306286E-2</v>
      </c>
      <c r="AH74" s="116">
        <f>+'3.2.1.3'!AH74/'3.2.1.3'!AH73-1</f>
        <v>4.0329218106995857E-2</v>
      </c>
      <c r="AI74" s="116">
        <f>+'3.2.1.3'!AI74/'3.2.1.3'!AI73-1</f>
        <v>-0.26083238312428736</v>
      </c>
      <c r="AJ74" s="116" t="s">
        <v>39</v>
      </c>
      <c r="AK74" s="308">
        <f>+'3.2.1.3'!AK74/'3.2.1.3'!AK73-1</f>
        <v>0.28940585023775589</v>
      </c>
      <c r="AL74" s="314">
        <f>+'3.2.1.3'!AL74/'3.2.1.3'!AL73-1</f>
        <v>0.28070849502439765</v>
      </c>
    </row>
    <row r="75" spans="1:38" ht="15.75" x14ac:dyDescent="0.25">
      <c r="A75" s="442"/>
      <c r="B75" s="4" t="s">
        <v>13</v>
      </c>
      <c r="C75" s="126">
        <f>+'3.2.1.3'!C75/'3.2.1.3'!C74-1</f>
        <v>-0.23333333333333328</v>
      </c>
      <c r="D75" s="111">
        <f>+'3.2.1.3'!D75/'3.2.1.3'!D74-1</f>
        <v>1.3566666666666665</v>
      </c>
      <c r="E75" s="111">
        <f>+'3.2.1.3'!E75/'3.2.1.3'!E74-1</f>
        <v>-0.13910545752974968</v>
      </c>
      <c r="F75" s="111">
        <f>+'3.2.1.3'!F75/'3.2.1.3'!F74-1</f>
        <v>-0.16201716738197425</v>
      </c>
      <c r="G75" s="132">
        <f>+'3.2.1.3'!G75/'3.2.1.3'!G74-1</f>
        <v>-7.4553296364756605E-2</v>
      </c>
      <c r="H75" s="100">
        <f>+'3.2.1.3'!H75/'3.2.1.3'!H74-1</f>
        <v>0.46118012422360244</v>
      </c>
      <c r="I75" s="112">
        <f>+'3.2.1.3'!I75/'3.2.1.3'!I74-1</f>
        <v>1.5315553208344435E-2</v>
      </c>
      <c r="J75" s="136">
        <f>+'3.2.1.3'!J75/'3.2.1.3'!J74-1</f>
        <v>0.27228996532050576</v>
      </c>
      <c r="K75" s="100">
        <f>+'3.2.1.3'!K75/'3.2.1.3'!K74-1</f>
        <v>-0.21565113500597377</v>
      </c>
      <c r="L75" s="112">
        <f>+'3.2.1.3'!L75/'3.2.1.3'!L74-1</f>
        <v>-0.34822404371584703</v>
      </c>
      <c r="M75" s="112">
        <f>+'3.2.1.3'!M75/'3.2.1.3'!M74-1</f>
        <v>-0.25413373210852386</v>
      </c>
      <c r="N75" s="112">
        <f>+'3.2.1.3'!N75/'3.2.1.3'!N74-1</f>
        <v>-0.34402673350041768</v>
      </c>
      <c r="O75" s="147">
        <f>+'3.2.1.3'!O75/'3.2.1.3'!O74-1</f>
        <v>-0.2788986868590051</v>
      </c>
      <c r="P75" s="100">
        <f>+'3.2.1.3'!P75/'3.2.1.3'!P74-1</f>
        <v>-4.2304545985742625E-2</v>
      </c>
      <c r="Q75" s="222" t="s">
        <v>39</v>
      </c>
      <c r="R75" s="147">
        <f>+'3.2.1.3'!R75/'3.2.1.3'!R74-1</f>
        <v>-4.2304545985742625E-2</v>
      </c>
      <c r="S75" s="103">
        <f>+'3.2.1.3'!S75/'3.2.1.3'!S74-1</f>
        <v>-0.14824619457313037</v>
      </c>
      <c r="T75" s="9" t="s">
        <v>39</v>
      </c>
      <c r="U75" s="9" t="s">
        <v>39</v>
      </c>
      <c r="V75" s="102">
        <f>+'3.2.1.3'!V75/'3.2.1.3'!V74-1</f>
        <v>-1.595147157942034E-2</v>
      </c>
      <c r="W75" s="102">
        <f>+'3.2.1.3'!W75/'3.2.1.3'!W74-1</f>
        <v>9.0507726269315691E-2</v>
      </c>
      <c r="X75" s="136">
        <f>+'3.2.1.3'!X75/'3.2.1.3'!X74-1</f>
        <v>-1.1891254028048803E-2</v>
      </c>
      <c r="Y75" s="104">
        <f>+'3.2.1.3'!Y75/'3.2.1.3'!Y74-1</f>
        <v>-4.4089456869009558E-2</v>
      </c>
      <c r="Z75" s="102">
        <f>+'3.2.1.3'!Z75/'3.2.1.3'!Z74-1</f>
        <v>0.11146029750680908</v>
      </c>
      <c r="AA75" s="102" t="s">
        <v>39</v>
      </c>
      <c r="AB75" s="102" t="s">
        <v>39</v>
      </c>
      <c r="AC75" s="102">
        <f>+'3.2.1.3'!AC75/'3.2.1.3'!AC74-1</f>
        <v>-0.12986113782359499</v>
      </c>
      <c r="AD75" s="110" t="s">
        <v>39</v>
      </c>
      <c r="AE75" s="102">
        <f>+'3.2.1.3'!AE75/'3.2.1.3'!AE74-1</f>
        <v>-0.68022035676810066</v>
      </c>
      <c r="AF75" s="189" t="s">
        <v>39</v>
      </c>
      <c r="AG75" s="102">
        <f>+'3.2.1.3'!AG75/'3.2.1.3'!AG74-1</f>
        <v>-7.7825159914712172E-2</v>
      </c>
      <c r="AH75" s="102">
        <f>+'3.2.1.3'!AH75/'3.2.1.3'!AH74-1</f>
        <v>-7.9905063291139222E-2</v>
      </c>
      <c r="AI75" s="102">
        <v>0</v>
      </c>
      <c r="AJ75" s="102" t="s">
        <v>39</v>
      </c>
      <c r="AK75" s="309">
        <f>+'3.2.1.3'!AK75/'3.2.1.3'!AK74-1</f>
        <v>-6.9087974172719946E-2</v>
      </c>
      <c r="AL75" s="301">
        <f>+'3.2.1.3'!AL75/'3.2.1.3'!AL74-1</f>
        <v>-9.4536945369453673E-2</v>
      </c>
    </row>
    <row r="76" spans="1:38" ht="15.75" x14ac:dyDescent="0.25">
      <c r="A76" s="442"/>
      <c r="B76" s="4" t="s">
        <v>14</v>
      </c>
      <c r="C76" s="126">
        <f>+'3.2.1.3'!C76/'3.2.1.3'!C75-1</f>
        <v>1.0869565217391353E-2</v>
      </c>
      <c r="D76" s="111">
        <f>+'3.2.1.3'!D76/'3.2.1.3'!D75-1</f>
        <v>-4.2432814710042455E-2</v>
      </c>
      <c r="E76" s="111">
        <f>+'3.2.1.3'!E76/'3.2.1.3'!E75-1</f>
        <v>-0.64966634890371777</v>
      </c>
      <c r="F76" s="111">
        <f>+'3.2.1.3'!F76/'3.2.1.3'!F75-1</f>
        <v>-0.59795134443021769</v>
      </c>
      <c r="G76" s="132">
        <f>+'3.2.1.3'!G76/'3.2.1.3'!G75-1</f>
        <v>-0.41056369285397243</v>
      </c>
      <c r="H76" s="100">
        <f>+'3.2.1.3'!H76/'3.2.1.3'!H75-1</f>
        <v>0.13801806588735377</v>
      </c>
      <c r="I76" s="112">
        <f>+'3.2.1.3'!I76/'3.2.1.3'!I75-1</f>
        <v>-0.10247074122236666</v>
      </c>
      <c r="J76" s="136">
        <f>+'3.2.1.3'!J76/'3.2.1.3'!J75-1</f>
        <v>5.6713268266948003E-2</v>
      </c>
      <c r="K76" s="100">
        <f>+'3.2.1.3'!K76/'3.2.1.3'!K75-1</f>
        <v>-0.22366082762122363</v>
      </c>
      <c r="L76" s="112">
        <f>+'3.2.1.3'!L76/'3.2.1.3'!L75-1</f>
        <v>4.9046321525885617E-2</v>
      </c>
      <c r="M76" s="112">
        <f>+'3.2.1.3'!M76/'3.2.1.3'!M75-1</f>
        <v>-0.44200034370166696</v>
      </c>
      <c r="N76" s="112">
        <f>+'3.2.1.3'!N76/'3.2.1.3'!N75-1</f>
        <v>-0.50178298522669385</v>
      </c>
      <c r="O76" s="147">
        <f>+'3.2.1.3'!O76/'3.2.1.3'!O75-1</f>
        <v>-0.34336888977503077</v>
      </c>
      <c r="P76" s="100">
        <f>+'3.2.1.3'!P76/'3.2.1.3'!P75-1</f>
        <v>-0.24368517388651612</v>
      </c>
      <c r="Q76" s="222" t="s">
        <v>39</v>
      </c>
      <c r="R76" s="147">
        <f>+'3.2.1.3'!R76/'3.2.1.3'!R75-1</f>
        <v>-0.24368517388651612</v>
      </c>
      <c r="S76" s="103">
        <f>+'3.2.1.3'!S76/'3.2.1.3'!S75-1</f>
        <v>-0.19891219891219891</v>
      </c>
      <c r="T76" s="9" t="s">
        <v>39</v>
      </c>
      <c r="U76" s="9" t="s">
        <v>39</v>
      </c>
      <c r="V76" s="102">
        <f>+'3.2.1.3'!V76/'3.2.1.3'!V75-1</f>
        <v>-0.14805936073059356</v>
      </c>
      <c r="W76" s="102">
        <f>+'3.2.1.3'!W76/'3.2.1.3'!W75-1</f>
        <v>5.0607287449393468E-3</v>
      </c>
      <c r="X76" s="136">
        <f>+'3.2.1.3'!X76/'3.2.1.3'!X75-1</f>
        <v>-0.13021909880115745</v>
      </c>
      <c r="Y76" s="104">
        <f>+'3.2.1.3'!Y76/'3.2.1.3'!Y75-1</f>
        <v>-0.48253676470588236</v>
      </c>
      <c r="Z76" s="102">
        <f>+'3.2.1.3'!Z76/'3.2.1.3'!Z75-1</f>
        <v>-0.31937525245725062</v>
      </c>
      <c r="AA76" s="102" t="s">
        <v>39</v>
      </c>
      <c r="AB76" s="102" t="s">
        <v>39</v>
      </c>
      <c r="AC76" s="102">
        <f>+'3.2.1.3'!AC76/'3.2.1.3'!AC75-1</f>
        <v>-0.33437955881702841</v>
      </c>
      <c r="AD76" s="110" t="s">
        <v>39</v>
      </c>
      <c r="AE76" s="102">
        <f>+'3.2.1.3'!AE76/'3.2.1.3'!AE75-1</f>
        <v>-0.34290401968826911</v>
      </c>
      <c r="AF76" s="189" t="s">
        <v>39</v>
      </c>
      <c r="AG76" s="102">
        <f>+'3.2.1.3'!AG76/'3.2.1.3'!AG75-1</f>
        <v>-9.5953757225433534E-2</v>
      </c>
      <c r="AH76" s="102">
        <f>+'3.2.1.3'!AH76/'3.2.1.3'!AH75-1</f>
        <v>-1.1177987962166847E-2</v>
      </c>
      <c r="AI76" s="102">
        <v>0</v>
      </c>
      <c r="AJ76" s="102" t="s">
        <v>39</v>
      </c>
      <c r="AK76" s="309">
        <f>+'3.2.1.3'!AK76/'3.2.1.3'!AK75-1</f>
        <v>-0.34297261607821694</v>
      </c>
      <c r="AL76" s="301">
        <f>+'3.2.1.3'!AL76/'3.2.1.3'!AL75-1</f>
        <v>-0.27886342100206085</v>
      </c>
    </row>
    <row r="77" spans="1:38" ht="15.75" x14ac:dyDescent="0.25">
      <c r="A77" s="442"/>
      <c r="B77" s="4" t="s">
        <v>15</v>
      </c>
      <c r="C77" s="126">
        <f>+'3.2.1.3'!C77/'3.2.1.3'!C76-1</f>
        <v>-0.58602150537634401</v>
      </c>
      <c r="D77" s="111">
        <f>+'3.2.1.3'!D77/'3.2.1.3'!D76-1</f>
        <v>-8.8626292466765122E-2</v>
      </c>
      <c r="E77" s="111">
        <f>+'3.2.1.3'!E77/'3.2.1.3'!E76-1</f>
        <v>-0.14693877551020407</v>
      </c>
      <c r="F77" s="111">
        <f>+'3.2.1.3'!F77/'3.2.1.3'!F76-1</f>
        <v>0.34394904458598718</v>
      </c>
      <c r="G77" s="132">
        <f>+'3.2.1.3'!G77/'3.2.1.3'!G76-1</f>
        <v>-0.22778614457831325</v>
      </c>
      <c r="H77" s="100">
        <f>+'3.2.1.3'!H77/'3.2.1.3'!H76-1</f>
        <v>9.2681218629625306E-2</v>
      </c>
      <c r="I77" s="112">
        <f>+'3.2.1.3'!I77/'3.2.1.3'!I76-1</f>
        <v>0.15734569689944933</v>
      </c>
      <c r="J77" s="136">
        <f>+'3.2.1.3'!J77/'3.2.1.3'!J76-1</f>
        <v>0.11124979197869855</v>
      </c>
      <c r="K77" s="100">
        <f>+'3.2.1.3'!K77/'3.2.1.3'!K76-1</f>
        <v>-9.483322432962682E-3</v>
      </c>
      <c r="L77" s="112">
        <f>+'3.2.1.3'!L77/'3.2.1.3'!L76-1</f>
        <v>0.11648351648351651</v>
      </c>
      <c r="M77" s="112">
        <f>+'3.2.1.3'!M77/'3.2.1.3'!M76-1</f>
        <v>5.7488964172056622E-3</v>
      </c>
      <c r="N77" s="112">
        <f>+'3.2.1.3'!N77/'3.2.1.3'!N76-1</f>
        <v>-3.527607361963192E-2</v>
      </c>
      <c r="O77" s="147">
        <f>+'3.2.1.3'!O77/'3.2.1.3'!O76-1</f>
        <v>2.7378542510121395E-2</v>
      </c>
      <c r="P77" s="100">
        <f>+'3.2.1.3'!P77/'3.2.1.3'!P76-1</f>
        <v>-6.8086479509519182E-2</v>
      </c>
      <c r="Q77" s="222" t="s">
        <v>39</v>
      </c>
      <c r="R77" s="147">
        <f>+'3.2.1.3'!R77/'3.2.1.3'!R76-1</f>
        <v>-6.8086479509519182E-2</v>
      </c>
      <c r="S77" s="103">
        <f>+'3.2.1.3'!S77/'3.2.1.3'!S76-1</f>
        <v>-0.10475266731328803</v>
      </c>
      <c r="T77" s="9" t="s">
        <v>39</v>
      </c>
      <c r="U77" s="9" t="s">
        <v>39</v>
      </c>
      <c r="V77" s="102">
        <f>+'3.2.1.3'!V77/'3.2.1.3'!V76-1</f>
        <v>-0.22665148063781326</v>
      </c>
      <c r="W77" s="102">
        <f>+'3.2.1.3'!W77/'3.2.1.3'!W76-1</f>
        <v>-8.1906680093991269E-2</v>
      </c>
      <c r="X77" s="136">
        <f>+'3.2.1.3'!X77/'3.2.1.3'!X76-1</f>
        <v>-0.19724334600760451</v>
      </c>
      <c r="Y77" s="104">
        <f>+'3.2.1.3'!Y77/'3.2.1.3'!Y76-1</f>
        <v>-0.47699015016954627</v>
      </c>
      <c r="Z77" s="102">
        <f>+'3.2.1.3'!Z77/'3.2.1.3'!Z76-1</f>
        <v>-0.18583580613254203</v>
      </c>
      <c r="AA77" s="102" t="s">
        <v>39</v>
      </c>
      <c r="AB77" s="102" t="s">
        <v>39</v>
      </c>
      <c r="AC77" s="102">
        <f>+'3.2.1.3'!AC77/'3.2.1.3'!AC76-1</f>
        <v>3.0284917314206128E-2</v>
      </c>
      <c r="AD77" s="110" t="s">
        <v>39</v>
      </c>
      <c r="AE77" s="102">
        <f>+'3.2.1.3'!AE77/'3.2.1.3'!AE76-1</f>
        <v>0.74531835205992514</v>
      </c>
      <c r="AF77" s="189" t="s">
        <v>39</v>
      </c>
      <c r="AG77" s="102">
        <f>+'3.2.1.3'!AG77/'3.2.1.3'!AG76-1</f>
        <v>0.1675191815856778</v>
      </c>
      <c r="AH77" s="102">
        <f>+'3.2.1.3'!AH77/'3.2.1.3'!AH76-1</f>
        <v>0</v>
      </c>
      <c r="AI77" s="102">
        <v>0</v>
      </c>
      <c r="AJ77" s="102" t="s">
        <v>39</v>
      </c>
      <c r="AK77" s="309">
        <f>+'3.2.1.3'!AK77/'3.2.1.3'!AK76-1</f>
        <v>-0.12763408989402736</v>
      </c>
      <c r="AL77" s="301">
        <f>+'3.2.1.3'!AL77/'3.2.1.3'!AL76-1</f>
        <v>-8.4272140848694277E-2</v>
      </c>
    </row>
    <row r="78" spans="1:38" ht="15.75" x14ac:dyDescent="0.25">
      <c r="A78" s="442"/>
      <c r="B78" s="4" t="s">
        <v>16</v>
      </c>
      <c r="C78" s="126">
        <f>+'3.2.1.3'!C78/'3.2.1.3'!C77-1</f>
        <v>0.19480519480519476</v>
      </c>
      <c r="D78" s="111">
        <f>+'3.2.1.3'!D78/'3.2.1.3'!D77-1</f>
        <v>0.10696920583468406</v>
      </c>
      <c r="E78" s="111">
        <f>+'3.2.1.3'!E78/'3.2.1.3'!E77-1</f>
        <v>-0.53429027113237637</v>
      </c>
      <c r="F78" s="111">
        <f>+'3.2.1.3'!F78/'3.2.1.3'!F77-1</f>
        <v>-0.57345971563981046</v>
      </c>
      <c r="G78" s="132">
        <f>+'3.2.1.3'!G78/'3.2.1.3'!G77-1</f>
        <v>-0.21257922964407605</v>
      </c>
      <c r="H78" s="100">
        <f>+'3.2.1.3'!H78/'3.2.1.3'!H77-1</f>
        <v>-7.3710073710073765E-2</v>
      </c>
      <c r="I78" s="112">
        <f>+'3.2.1.3'!I78/'3.2.1.3'!I77-1</f>
        <v>-0.15398097145718581</v>
      </c>
      <c r="J78" s="136">
        <f>+'3.2.1.3'!J78/'3.2.1.3'!J77-1</f>
        <v>-9.7716211156870125E-2</v>
      </c>
      <c r="K78" s="100">
        <f>+'3.2.1.3'!K78/'3.2.1.3'!K77-1</f>
        <v>-0.128755364806867</v>
      </c>
      <c r="L78" s="112">
        <f>+'3.2.1.3'!L78/'3.2.1.3'!L77-1</f>
        <v>-7.76664280601288E-2</v>
      </c>
      <c r="M78" s="112">
        <f>+'3.2.1.3'!M78/'3.2.1.3'!M77-1</f>
        <v>-4.2359906093702104E-2</v>
      </c>
      <c r="N78" s="112">
        <f>+'3.2.1.3'!N78/'3.2.1.3'!N77-1</f>
        <v>-1</v>
      </c>
      <c r="O78" s="147">
        <f>+'3.2.1.3'!O78/'3.2.1.3'!O77-1</f>
        <v>-0.15398256243534802</v>
      </c>
      <c r="P78" s="100">
        <f>+'3.2.1.3'!P78/'3.2.1.3'!P77-1</f>
        <v>-8.5006925207756212E-2</v>
      </c>
      <c r="Q78" s="222" t="s">
        <v>39</v>
      </c>
      <c r="R78" s="147">
        <f>+'3.2.1.3'!R78/'3.2.1.3'!R77-1</f>
        <v>-8.5006925207756212E-2</v>
      </c>
      <c r="S78" s="103">
        <f>+'3.2.1.3'!S78/'3.2.1.3'!S77-1</f>
        <v>-9.9674972914409521E-2</v>
      </c>
      <c r="T78" s="9" t="s">
        <v>39</v>
      </c>
      <c r="U78" s="9" t="s">
        <v>39</v>
      </c>
      <c r="V78" s="102">
        <f>+'3.2.1.3'!V78/'3.2.1.3'!V77-1</f>
        <v>-7.2078315862427411E-2</v>
      </c>
      <c r="W78" s="102">
        <f>+'3.2.1.3'!W78/'3.2.1.3'!W77-1</f>
        <v>0.22376599634369287</v>
      </c>
      <c r="X78" s="136">
        <f>+'3.2.1.3'!X78/'3.2.1.3'!X77-1</f>
        <v>-2.0524965462798472E-2</v>
      </c>
      <c r="Y78" s="104">
        <f>+'3.2.1.3'!Y78/'3.2.1.3'!Y77-1</f>
        <v>-0.35473911701142324</v>
      </c>
      <c r="Z78" s="102">
        <f>+'3.2.1.3'!Z78/'3.2.1.3'!Z77-1</f>
        <v>-0.19418796773252989</v>
      </c>
      <c r="AA78" s="102" t="s">
        <v>39</v>
      </c>
      <c r="AB78" s="102" t="s">
        <v>39</v>
      </c>
      <c r="AC78" s="102">
        <f>+'3.2.1.3'!AC78/'3.2.1.3'!AC77-1</f>
        <v>-8.2704828208599257E-2</v>
      </c>
      <c r="AD78" s="110" t="s">
        <v>39</v>
      </c>
      <c r="AE78" s="102">
        <f>+'3.2.1.3'!AE78/'3.2.1.3'!AE77-1</f>
        <v>-0.18955650929899859</v>
      </c>
      <c r="AF78" s="189" t="s">
        <v>39</v>
      </c>
      <c r="AG78" s="102">
        <f>+'3.2.1.3'!AG78/'3.2.1.3'!AG77-1</f>
        <v>-0.23877327491785327</v>
      </c>
      <c r="AH78" s="102">
        <f>+'3.2.1.3'!AH78/'3.2.1.3'!AH77-1</f>
        <v>-0.231304347826087</v>
      </c>
      <c r="AI78" s="102">
        <f>+'3.2.1.3'!AI78/'3.2.1.3'!AI77-1</f>
        <v>-0.11111111111111116</v>
      </c>
      <c r="AJ78" s="102" t="s">
        <v>39</v>
      </c>
      <c r="AK78" s="309">
        <f>+'3.2.1.3'!AK78/'3.2.1.3'!AK77-1</f>
        <v>-0.16748504805566544</v>
      </c>
      <c r="AL78" s="301">
        <f>+'3.2.1.3'!AL78/'3.2.1.3'!AL77-1</f>
        <v>-0.12911544829662336</v>
      </c>
    </row>
    <row r="79" spans="1:38" ht="15.75" x14ac:dyDescent="0.25">
      <c r="A79" s="442"/>
      <c r="B79" s="4" t="s">
        <v>17</v>
      </c>
      <c r="C79" s="126">
        <f>+'3.2.1.3'!C79/'3.2.1.3'!C78-1</f>
        <v>0.15217391304347827</v>
      </c>
      <c r="D79" s="111">
        <f>+'3.2.1.3'!D79/'3.2.1.3'!D78-1</f>
        <v>0.25036603221083453</v>
      </c>
      <c r="E79" s="111" t="s">
        <v>39</v>
      </c>
      <c r="F79" s="111" t="s">
        <v>39</v>
      </c>
      <c r="G79" s="132">
        <f>+'3.2.1.3'!G79/'3.2.1.3'!G78-1</f>
        <v>-0.14303405572755423</v>
      </c>
      <c r="H79" s="100">
        <f>+'3.2.1.3'!H79/'3.2.1.3'!H78-1</f>
        <v>5.0397877984084793E-2</v>
      </c>
      <c r="I79" s="112">
        <f>+'3.2.1.3'!I79/'3.2.1.3'!I78-1</f>
        <v>1.4797277300977463E-3</v>
      </c>
      <c r="J79" s="136">
        <f>+'3.2.1.3'!J79/'3.2.1.3'!J78-1</f>
        <v>3.6680497925311251E-2</v>
      </c>
      <c r="K79" s="100">
        <f>+'3.2.1.3'!K79/'3.2.1.3'!K78-1</f>
        <v>-6.1007957559681691E-2</v>
      </c>
      <c r="L79" s="112">
        <f>+'3.2.1.3'!L79/'3.2.1.3'!L78-1</f>
        <v>0.10632518432285609</v>
      </c>
      <c r="M79" s="112">
        <f>+'3.2.1.3'!M79/'3.2.1.3'!M78-1</f>
        <v>-6.1820507354508614E-3</v>
      </c>
      <c r="N79" s="112">
        <v>0</v>
      </c>
      <c r="O79" s="147">
        <f>+'3.2.1.3'!O79/'3.2.1.3'!O78-1</f>
        <v>0.10282387190684128</v>
      </c>
      <c r="P79" s="100">
        <f>+'3.2.1.3'!P79/'3.2.1.3'!P78-1</f>
        <v>-4.3897824030274313E-2</v>
      </c>
      <c r="Q79" s="222" t="s">
        <v>39</v>
      </c>
      <c r="R79" s="147">
        <f>+'3.2.1.3'!R79/'3.2.1.3'!R78-1</f>
        <v>-4.3897824030274313E-2</v>
      </c>
      <c r="S79" s="103">
        <f>+'3.2.1.3'!S79/'3.2.1.3'!S78-1</f>
        <v>0.12515042117930197</v>
      </c>
      <c r="T79" s="9" t="s">
        <v>39</v>
      </c>
      <c r="U79" s="9" t="s">
        <v>39</v>
      </c>
      <c r="V79" s="102">
        <f>+'3.2.1.3'!V79/'3.2.1.3'!V78-1</f>
        <v>-6.8154233965083133E-3</v>
      </c>
      <c r="W79" s="102">
        <f>+'3.2.1.3'!W79/'3.2.1.3'!W78-1</f>
        <v>-0.12578428443382128</v>
      </c>
      <c r="X79" s="136">
        <f>+'3.2.1.3'!X79/'3.2.1.3'!X78-1</f>
        <v>-2.6193834374370395E-2</v>
      </c>
      <c r="Y79" s="104">
        <f>+'3.2.1.3'!Y79/'3.2.1.3'!Y78-1</f>
        <v>-0.39665071770334925</v>
      </c>
      <c r="Z79" s="102">
        <f>+'3.2.1.3'!Z79/'3.2.1.3'!Z78-1</f>
        <v>-0.19117114943915092</v>
      </c>
      <c r="AA79" s="102" t="s">
        <v>39</v>
      </c>
      <c r="AB79" s="102" t="s">
        <v>39</v>
      </c>
      <c r="AC79" s="102">
        <f>+'3.2.1.3'!AC79/'3.2.1.3'!AC78-1</f>
        <v>-0.27919887561489809</v>
      </c>
      <c r="AD79" s="110" t="s">
        <v>39</v>
      </c>
      <c r="AE79" s="102">
        <f>+'3.2.1.3'!AE79/'3.2.1.3'!AE78-1</f>
        <v>-0.20564872021182701</v>
      </c>
      <c r="AF79" s="189" t="s">
        <v>39</v>
      </c>
      <c r="AG79" s="102">
        <f>+'3.2.1.3'!AG79/'3.2.1.3'!AG78-1</f>
        <v>6.3309352517985529E-2</v>
      </c>
      <c r="AH79" s="102">
        <f>+'3.2.1.3'!AH79/'3.2.1.3'!AH78-1</f>
        <v>4.5248868778280604E-2</v>
      </c>
      <c r="AI79" s="102">
        <v>0</v>
      </c>
      <c r="AJ79" s="102" t="s">
        <v>39</v>
      </c>
      <c r="AK79" s="309">
        <f>+'3.2.1.3'!AK79/'3.2.1.3'!AK78-1</f>
        <v>-0.1748756079834517</v>
      </c>
      <c r="AL79" s="301">
        <f>+'3.2.1.3'!AL79/'3.2.1.3'!AL78-1</f>
        <v>-5.6470940683043702E-2</v>
      </c>
    </row>
    <row r="80" spans="1:38" ht="15.75" x14ac:dyDescent="0.25">
      <c r="A80" s="442"/>
      <c r="B80" s="4" t="s">
        <v>18</v>
      </c>
      <c r="C80" s="126">
        <f>+'3.2.1.3'!C80/'3.2.1.3'!C79-1</f>
        <v>0.96226415094339623</v>
      </c>
      <c r="D80" s="111">
        <f>+'3.2.1.3'!D80/'3.2.1.3'!D79-1</f>
        <v>0.64285714285714279</v>
      </c>
      <c r="E80" s="111" t="s">
        <v>39</v>
      </c>
      <c r="F80" s="111" t="s">
        <v>39</v>
      </c>
      <c r="G80" s="132">
        <f>+'3.2.1.3'!G80/'3.2.1.3'!G79-1</f>
        <v>0.76517341040462439</v>
      </c>
      <c r="H80" s="100">
        <f>+'3.2.1.3'!H80/'3.2.1.3'!H79-1</f>
        <v>0.12198067632850251</v>
      </c>
      <c r="I80" s="112">
        <f>+'3.2.1.3'!I80/'3.2.1.3'!I79-1</f>
        <v>0.10224586288416071</v>
      </c>
      <c r="J80" s="136">
        <f>+'3.2.1.3'!J80/'3.2.1.3'!J79-1</f>
        <v>0.11663464617355102</v>
      </c>
      <c r="K80" s="100">
        <f>+'3.2.1.3'!K80/'3.2.1.3'!K79-1</f>
        <v>0.65577078288942703</v>
      </c>
      <c r="L80" s="112">
        <f>+'3.2.1.3'!L80/'3.2.1.3'!L79-1</f>
        <v>0.2269379165205192</v>
      </c>
      <c r="M80" s="112">
        <f>+'3.2.1.3'!M80/'3.2.1.3'!M79-1</f>
        <v>0.37569712569712577</v>
      </c>
      <c r="N80" s="112">
        <f>+'3.2.1.3'!N80/'3.2.1.3'!N79-1</f>
        <v>0.94154488517745305</v>
      </c>
      <c r="O80" s="147">
        <f>+'3.2.1.3'!O80/'3.2.1.3'!O79-1</f>
        <v>0.41048519085581536</v>
      </c>
      <c r="P80" s="100">
        <f>+'3.2.1.3'!P80/'3.2.1.3'!P79-1</f>
        <v>0.51415000989511173</v>
      </c>
      <c r="Q80" s="222" t="s">
        <v>39</v>
      </c>
      <c r="R80" s="147">
        <f>+'3.2.1.3'!R80/'3.2.1.3'!R79-1</f>
        <v>0.51415000989511173</v>
      </c>
      <c r="S80" s="103">
        <f>+'3.2.1.3'!S80/'3.2.1.3'!S79-1</f>
        <v>0.38074866310160438</v>
      </c>
      <c r="T80" s="9" t="s">
        <v>39</v>
      </c>
      <c r="U80" s="9" t="s">
        <v>39</v>
      </c>
      <c r="V80" s="102">
        <f>+'3.2.1.3'!V80/'3.2.1.3'!V79-1</f>
        <v>0.31284075954126722</v>
      </c>
      <c r="W80" s="102">
        <f>+'3.2.1.3'!W80/'3.2.1.3'!W79-1</f>
        <v>-0.54442925495557071</v>
      </c>
      <c r="X80" s="136">
        <f>+'3.2.1.3'!X80/'3.2.1.3'!X79-1</f>
        <v>0.14421684254086498</v>
      </c>
      <c r="Y80" s="104">
        <f>+'3.2.1.3'!Y80/'3.2.1.3'!Y79-1</f>
        <v>2.4250594766058682</v>
      </c>
      <c r="Z80" s="102">
        <f>+'3.2.1.3'!Z80/'3.2.1.3'!Z79-1</f>
        <v>0.65538323889054584</v>
      </c>
      <c r="AA80" s="102" t="s">
        <v>39</v>
      </c>
      <c r="AB80" s="102" t="s">
        <v>39</v>
      </c>
      <c r="AC80" s="102">
        <f>+'3.2.1.3'!AC80/'3.2.1.3'!AC79-1</f>
        <v>0.81563810080920351</v>
      </c>
      <c r="AD80" s="110" t="s">
        <v>39</v>
      </c>
      <c r="AE80" s="102">
        <f>+'3.2.1.3'!AE80/'3.2.1.3'!AE79-1</f>
        <v>0.25777777777777788</v>
      </c>
      <c r="AF80" s="189" t="s">
        <v>39</v>
      </c>
      <c r="AG80" s="102">
        <f>+'3.2.1.3'!AG80/'3.2.1.3'!AG79-1</f>
        <v>7.3071718538565644E-2</v>
      </c>
      <c r="AH80" s="102">
        <f>+'3.2.1.3'!AH80/'3.2.1.3'!AH79-1</f>
        <v>0.43831168831168821</v>
      </c>
      <c r="AI80" s="102">
        <f>+'3.2.1.3'!AI80/'3.2.1.3'!AI79-1</f>
        <v>0.37086419753086419</v>
      </c>
      <c r="AJ80" s="102" t="s">
        <v>39</v>
      </c>
      <c r="AK80" s="309">
        <f>+'3.2.1.3'!AK80/'3.2.1.3'!AK79-1</f>
        <v>0.73365404160173453</v>
      </c>
      <c r="AL80" s="301">
        <f>+'3.2.1.3'!AL80/'3.2.1.3'!AL79-1</f>
        <v>0.44739702272644011</v>
      </c>
    </row>
    <row r="81" spans="1:38" ht="15.75" x14ac:dyDescent="0.25">
      <c r="A81" s="442"/>
      <c r="B81" s="4" t="s">
        <v>19</v>
      </c>
      <c r="C81" s="126">
        <f>+'3.2.1.3'!C81/'3.2.1.3'!C80-1</f>
        <v>4.0384615384615463E-2</v>
      </c>
      <c r="D81" s="111">
        <f>+'3.2.1.3'!D81/'3.2.1.3'!D80-1</f>
        <v>-0.21881682109764788</v>
      </c>
      <c r="E81" s="111" t="s">
        <v>39</v>
      </c>
      <c r="F81" s="111" t="s">
        <v>39</v>
      </c>
      <c r="G81" s="132">
        <f>+'3.2.1.3'!G81/'3.2.1.3'!G80-1</f>
        <v>-0.10847318870241507</v>
      </c>
      <c r="H81" s="100">
        <f>+'3.2.1.3'!H81/'3.2.1.3'!H80-1</f>
        <v>-8.3667677854975975E-2</v>
      </c>
      <c r="I81" s="112">
        <f>+'3.2.1.3'!I81/'3.2.1.3'!I80-1</f>
        <v>-0.19892761394101877</v>
      </c>
      <c r="J81" s="136">
        <f>+'3.2.1.3'!J81/'3.2.1.3'!J80-1</f>
        <v>-0.11448849379883863</v>
      </c>
      <c r="K81" s="100">
        <f>+'3.2.1.3'!K81/'3.2.1.3'!K80-1</f>
        <v>-0.44918352425054842</v>
      </c>
      <c r="L81" s="112">
        <f>+'3.2.1.3'!L81/'3.2.1.3'!L80-1</f>
        <v>2.0154373927958824E-2</v>
      </c>
      <c r="M81" s="112">
        <f>+'3.2.1.3'!M81/'3.2.1.3'!M80-1</f>
        <v>-0.26693692991346374</v>
      </c>
      <c r="N81" s="112">
        <f>+'3.2.1.3'!N81/'3.2.1.3'!N80-1</f>
        <v>-0.44086021505376349</v>
      </c>
      <c r="O81" s="147">
        <f>+'3.2.1.3'!O81/'3.2.1.3'!O80-1</f>
        <v>-0.23790986674651893</v>
      </c>
      <c r="P81" s="100">
        <f>+'3.2.1.3'!P81/'3.2.1.3'!P80-1</f>
        <v>-0.26323356423996869</v>
      </c>
      <c r="Q81" s="222" t="s">
        <v>39</v>
      </c>
      <c r="R81" s="147">
        <f>+'3.2.1.3'!R81/'3.2.1.3'!R80-1</f>
        <v>-0.26323356423996869</v>
      </c>
      <c r="S81" s="103">
        <f>+'3.2.1.3'!S81/'3.2.1.3'!S80-1</f>
        <v>-0.45236250968241676</v>
      </c>
      <c r="T81" s="9" t="s">
        <v>39</v>
      </c>
      <c r="U81" s="9" t="s">
        <v>39</v>
      </c>
      <c r="V81" s="102">
        <f>+'3.2.1.3'!V81/'3.2.1.3'!V80-1</f>
        <v>-0.37261921810110266</v>
      </c>
      <c r="W81" s="102">
        <f>+'3.2.1.3'!W81/'3.2.1.3'!W80-1</f>
        <v>8.4771192798199557E-2</v>
      </c>
      <c r="X81" s="136">
        <f>+'3.2.1.3'!X81/'3.2.1.3'!X80-1</f>
        <v>-0.3420735382760699</v>
      </c>
      <c r="Y81" s="104">
        <f>+'3.2.1.3'!Y81/'3.2.1.3'!Y80-1</f>
        <v>-0.82241259550821955</v>
      </c>
      <c r="Z81" s="102">
        <f>+'3.2.1.3'!Z81/'3.2.1.3'!Z80-1</f>
        <v>-0.2846139987388524</v>
      </c>
      <c r="AA81" s="102" t="s">
        <v>39</v>
      </c>
      <c r="AB81" s="102" t="s">
        <v>39</v>
      </c>
      <c r="AC81" s="102">
        <f>+'3.2.1.3'!AC81/'3.2.1.3'!AC80-1</f>
        <v>-0.36401224292541479</v>
      </c>
      <c r="AD81" s="110" t="s">
        <v>39</v>
      </c>
      <c r="AE81" s="102">
        <f>+'3.2.1.3'!AE81/'3.2.1.3'!AE80-1</f>
        <v>-0.29946996466431097</v>
      </c>
      <c r="AF81" s="102">
        <v>0</v>
      </c>
      <c r="AG81" s="102">
        <f>+'3.2.1.3'!AG81/'3.2.1.3'!AG80-1</f>
        <v>-0.19924337957124838</v>
      </c>
      <c r="AH81" s="102">
        <f>+'3.2.1.3'!AH81/'3.2.1.3'!AH80-1</f>
        <v>-0.45071482317531975</v>
      </c>
      <c r="AI81" s="102">
        <f>+'3.2.1.3'!AI81/'3.2.1.3'!AI80-1</f>
        <v>-0.16426512968299711</v>
      </c>
      <c r="AJ81" s="102" t="s">
        <v>39</v>
      </c>
      <c r="AK81" s="309">
        <f>+'3.2.1.3'!AK81/'3.2.1.3'!AK80-1</f>
        <v>-0.33589322702935087</v>
      </c>
      <c r="AL81" s="301">
        <f>+'3.2.1.3'!AL81/'3.2.1.3'!AL80-1</f>
        <v>-0.27923694135315513</v>
      </c>
    </row>
    <row r="82" spans="1:38" ht="15.75" x14ac:dyDescent="0.25">
      <c r="A82" s="442"/>
      <c r="B82" s="4" t="s">
        <v>20</v>
      </c>
      <c r="C82" s="126">
        <f>+'3.2.1.3'!C82/'3.2.1.3'!C81-1</f>
        <v>-8.5027726432532313E-2</v>
      </c>
      <c r="D82" s="111">
        <f>+'3.2.1.3'!D82/'3.2.1.3'!D81-1</f>
        <v>0.16149635036496357</v>
      </c>
      <c r="E82" s="111" t="s">
        <v>39</v>
      </c>
      <c r="F82" s="111" t="s">
        <v>39</v>
      </c>
      <c r="G82" s="132">
        <f>+'3.2.1.3'!G82/'3.2.1.3'!G81-1</f>
        <v>3.9026629935720925E-2</v>
      </c>
      <c r="H82" s="100">
        <f>+'3.2.1.3'!H82/'3.2.1.3'!H81-1</f>
        <v>-1.9115762494660404E-2</v>
      </c>
      <c r="I82" s="112">
        <f>+'3.2.1.3'!I82/'3.2.1.3'!I81-1</f>
        <v>7.6305220883534197E-2</v>
      </c>
      <c r="J82" s="136">
        <f>+'3.2.1.3'!J82/'3.2.1.3'!J81-1</f>
        <v>3.966968911917057E-3</v>
      </c>
      <c r="K82" s="100">
        <f>+'3.2.1.3'!K82/'3.2.1.3'!K81-1</f>
        <v>0.19380530973451338</v>
      </c>
      <c r="L82" s="112">
        <f>+'3.2.1.3'!L82/'3.2.1.3'!L81-1</f>
        <v>-3.1525851197982346E-2</v>
      </c>
      <c r="M82" s="112">
        <f>+'3.2.1.3'!M82/'3.2.1.3'!M81-1</f>
        <v>-2.8395193023503129E-2</v>
      </c>
      <c r="N82" s="112">
        <f>+'3.2.1.3'!N82/'3.2.1.3'!N81-1</f>
        <v>-0.19230769230769229</v>
      </c>
      <c r="O82" s="147">
        <f>+'3.2.1.3'!O82/'3.2.1.3'!O81-1</f>
        <v>-1.7387033398821194E-2</v>
      </c>
      <c r="P82" s="100">
        <f>+'3.2.1.3'!P82/'3.2.1.3'!P81-1</f>
        <v>-0.58364378215362778</v>
      </c>
      <c r="Q82" s="222" t="s">
        <v>39</v>
      </c>
      <c r="R82" s="147">
        <f>+'3.2.1.3'!R82/'3.2.1.3'!R81-1</f>
        <v>-0.58364378215362778</v>
      </c>
      <c r="S82" s="103">
        <f>+'3.2.1.3'!S82/'3.2.1.3'!S81-1</f>
        <v>0.48797736916548806</v>
      </c>
      <c r="T82" s="9" t="s">
        <v>39</v>
      </c>
      <c r="U82" s="9" t="s">
        <v>39</v>
      </c>
      <c r="V82" s="102">
        <f>+'3.2.1.3'!V82/'3.2.1.3'!V81-1</f>
        <v>1.0271627482310031E-2</v>
      </c>
      <c r="W82" s="102">
        <f>+'3.2.1.3'!W82/'3.2.1.3'!W81-1</f>
        <v>0.99100968188105121</v>
      </c>
      <c r="X82" s="136">
        <f>+'3.2.1.3'!X82/'3.2.1.3'!X81-1</f>
        <v>0.17114063215758124</v>
      </c>
      <c r="Y82" s="104">
        <f>+'3.2.1.3'!Y82/'3.2.1.3'!Y81-1</f>
        <v>0.25423728813559321</v>
      </c>
      <c r="Z82" s="102">
        <f>+'3.2.1.3'!Z82/'3.2.1.3'!Z81-1</f>
        <v>0.12478750865705468</v>
      </c>
      <c r="AA82" s="102" t="s">
        <v>39</v>
      </c>
      <c r="AB82" s="102" t="s">
        <v>39</v>
      </c>
      <c r="AC82" s="102">
        <f>+'3.2.1.3'!AC82/'3.2.1.3'!AC81-1</f>
        <v>4.9983113812900992E-2</v>
      </c>
      <c r="AD82" s="110" t="s">
        <v>39</v>
      </c>
      <c r="AE82" s="102">
        <f>+'3.2.1.3'!AE82/'3.2.1.3'!AE81-1</f>
        <v>-0.58638083228247162</v>
      </c>
      <c r="AF82" s="102">
        <f>+'3.2.1.3'!AF82/'3.2.1.3'!AF81-1</f>
        <v>2.7640671273445161E-2</v>
      </c>
      <c r="AG82" s="102">
        <f>+'3.2.1.3'!AG82/'3.2.1.3'!AG81-1</f>
        <v>0.3559055118110237</v>
      </c>
      <c r="AH82" s="102">
        <f>+'3.2.1.3'!AH82/'3.2.1.3'!AH81-1</f>
        <v>0.31643835616438354</v>
      </c>
      <c r="AI82" s="102">
        <f>+'3.2.1.3'!AI82/'3.2.1.3'!AI81-1</f>
        <v>-0.13663793103448274</v>
      </c>
      <c r="AJ82" s="102" t="s">
        <v>39</v>
      </c>
      <c r="AK82" s="309">
        <f>+'3.2.1.3'!AK82/'3.2.1.3'!AK81-1</f>
        <v>7.2737972634985937E-2</v>
      </c>
      <c r="AL82" s="301">
        <f>+'3.2.1.3'!AL82/'3.2.1.3'!AL81-1</f>
        <v>9.7158977840730021E-3</v>
      </c>
    </row>
    <row r="83" spans="1:38" ht="15.75" x14ac:dyDescent="0.25">
      <c r="A83" s="442"/>
      <c r="B83" s="4" t="s">
        <v>21</v>
      </c>
      <c r="C83" s="126">
        <f>+'3.2.1.3'!C83/'3.2.1.3'!C82-1</f>
        <v>-0.1767676767676768</v>
      </c>
      <c r="D83" s="111">
        <f>+'3.2.1.3'!D83/'3.2.1.3'!D82-1</f>
        <v>-0.49096622152395919</v>
      </c>
      <c r="E83" s="111" t="s">
        <v>39</v>
      </c>
      <c r="F83" s="111" t="s">
        <v>39</v>
      </c>
      <c r="G83" s="132">
        <f>+'3.2.1.3'!G83/'3.2.1.3'!G82-1</f>
        <v>-0.35351303579319482</v>
      </c>
      <c r="H83" s="100">
        <f>+'3.2.1.3'!H83/'3.2.1.3'!H82-1</f>
        <v>-2.6673924877517741E-2</v>
      </c>
      <c r="I83" s="112">
        <f>+'3.2.1.3'!I83/'3.2.1.3'!I82-1</f>
        <v>0.28762437810945274</v>
      </c>
      <c r="J83" s="136">
        <f>+'3.2.1.3'!J83/'3.2.1.3'!J82-1</f>
        <v>5.4834287557455008E-2</v>
      </c>
      <c r="K83" s="100">
        <f>+'3.2.1.3'!K83/'3.2.1.3'!K82-1</f>
        <v>-6.0785767234988852E-2</v>
      </c>
      <c r="L83" s="112">
        <f>+'3.2.1.3'!L83/'3.2.1.3'!L82-1</f>
        <v>5.9317129629630205E-3</v>
      </c>
      <c r="M83" s="112">
        <f>+'3.2.1.3'!M83/'3.2.1.3'!M82-1</f>
        <v>5.0350262697022696E-2</v>
      </c>
      <c r="N83" s="112">
        <f>+'3.2.1.3'!N83/'3.2.1.3'!N82-1</f>
        <v>0.64603174603174596</v>
      </c>
      <c r="O83" s="147">
        <f>+'3.2.1.3'!O83/'3.2.1.3'!O82-1</f>
        <v>5.7532740177946629E-2</v>
      </c>
      <c r="P83" s="100">
        <f>+'3.2.1.3'!P83/'3.2.1.3'!P82-1</f>
        <v>1.4380059650617811</v>
      </c>
      <c r="Q83" s="222" t="s">
        <v>39</v>
      </c>
      <c r="R83" s="147">
        <f>+'3.2.1.3'!R83/'3.2.1.3'!R82-1</f>
        <v>1.4380059650617811</v>
      </c>
      <c r="S83" s="103">
        <f>+'3.2.1.3'!S83/'3.2.1.3'!S82-1</f>
        <v>-0.14733840304182511</v>
      </c>
      <c r="T83" s="9" t="s">
        <v>39</v>
      </c>
      <c r="U83" s="9" t="s">
        <v>39</v>
      </c>
      <c r="V83" s="102">
        <f>+'3.2.1.3'!V83/'3.2.1.3'!V82-1</f>
        <v>0.25384093990058743</v>
      </c>
      <c r="W83" s="102">
        <f>+'3.2.1.3'!W83/'3.2.1.3'!W82-1</f>
        <v>0.12712747481764497</v>
      </c>
      <c r="X83" s="136">
        <f>+'3.2.1.3'!X83/'3.2.1.3'!X82-1</f>
        <v>0.19228663068137375</v>
      </c>
      <c r="Y83" s="104">
        <f>+'3.2.1.3'!Y83/'3.2.1.3'!Y82-1</f>
        <v>5.0935550935550911E-2</v>
      </c>
      <c r="Z83" s="102">
        <f>+'3.2.1.3'!Z83/'3.2.1.3'!Z82-1</f>
        <v>0.14648754547998877</v>
      </c>
      <c r="AA83" s="102" t="s">
        <v>39</v>
      </c>
      <c r="AB83" s="102" t="s">
        <v>39</v>
      </c>
      <c r="AC83" s="102">
        <f>+'3.2.1.3'!AC83/'3.2.1.3'!AC82-1</f>
        <v>0.21172402701833382</v>
      </c>
      <c r="AD83" s="110" t="s">
        <v>39</v>
      </c>
      <c r="AE83" s="102">
        <f>+'3.2.1.3'!AE83/'3.2.1.3'!AE82-1</f>
        <v>-1</v>
      </c>
      <c r="AF83" s="102">
        <f>+'3.2.1.3'!AF83/'3.2.1.3'!AF82-1</f>
        <v>9.8943323727185506E-2</v>
      </c>
      <c r="AG83" s="102">
        <f>+'3.2.1.3'!AG83/'3.2.1.3'!AG82-1</f>
        <v>-1.1614401858304313E-2</v>
      </c>
      <c r="AH83" s="102">
        <f>+'3.2.1.3'!AH83/'3.2.1.3'!AH82-1</f>
        <v>0.19146722164412067</v>
      </c>
      <c r="AI83" s="102">
        <f>+'3.2.1.3'!AI83/'3.2.1.3'!AI82-1</f>
        <v>0.54118821767348968</v>
      </c>
      <c r="AJ83" s="102" t="s">
        <v>39</v>
      </c>
      <c r="AK83" s="309">
        <f>+'3.2.1.3'!AK83/'3.2.1.3'!AK82-1</f>
        <v>0.17368406616013377</v>
      </c>
      <c r="AL83" s="301">
        <f>+'3.2.1.3'!AL83/'3.2.1.3'!AL82-1</f>
        <v>0.15298468530090314</v>
      </c>
    </row>
    <row r="84" spans="1:38" ht="15.75" x14ac:dyDescent="0.25">
      <c r="A84" s="442"/>
      <c r="B84" s="4" t="s">
        <v>22</v>
      </c>
      <c r="C84" s="126">
        <f>+'3.2.1.3'!C84/'3.2.1.3'!C83-1</f>
        <v>0.1165644171779141</v>
      </c>
      <c r="D84" s="111">
        <f>+'3.2.1.3'!D84/'3.2.1.3'!D83-1</f>
        <v>0.61265432098765427</v>
      </c>
      <c r="E84" s="111" t="s">
        <v>39</v>
      </c>
      <c r="F84" s="111" t="s">
        <v>39</v>
      </c>
      <c r="G84" s="132">
        <f>+'3.2.1.3'!G84/'3.2.1.3'!G83-1</f>
        <v>0.33629528366370476</v>
      </c>
      <c r="H84" s="100">
        <f>+'3.2.1.3'!H84/'3.2.1.3'!H83-1</f>
        <v>0.12114093959731553</v>
      </c>
      <c r="I84" s="112">
        <f>+'3.2.1.3'!I84/'3.2.1.3'!I83-1</f>
        <v>-0.12001931900507123</v>
      </c>
      <c r="J84" s="136">
        <f>+'3.2.1.3'!J84/'3.2.1.3'!J83-1</f>
        <v>4.4797798333460648E-2</v>
      </c>
      <c r="K84" s="100">
        <f>+'3.2.1.3'!K84/'3.2.1.3'!K83-1</f>
        <v>-0.19968429360694551</v>
      </c>
      <c r="L84" s="112">
        <f>+'3.2.1.3'!L84/'3.2.1.3'!L83-1</f>
        <v>-5.12009204659859E-2</v>
      </c>
      <c r="M84" s="112">
        <f>+'3.2.1.3'!M84/'3.2.1.3'!M83-1</f>
        <v>-0.10233430596081705</v>
      </c>
      <c r="N84" s="112">
        <f>+'3.2.1.3'!N84/'3.2.1.3'!N83-1</f>
        <v>-0.13886210221793638</v>
      </c>
      <c r="O84" s="147">
        <f>+'3.2.1.3'!O84/'3.2.1.3'!O83-1</f>
        <v>-0.1007704305903484</v>
      </c>
      <c r="P84" s="100">
        <f>+'3.2.1.3'!P84/'3.2.1.3'!P83-1</f>
        <v>-5.3477804963299569E-2</v>
      </c>
      <c r="Q84" s="222" t="s">
        <v>39</v>
      </c>
      <c r="R84" s="147">
        <f>+'3.2.1.3'!R84/'3.2.1.3'!R83-1</f>
        <v>-5.3477804963299569E-2</v>
      </c>
      <c r="S84" s="103">
        <f>+'3.2.1.3'!S84/'3.2.1.3'!S83-1</f>
        <v>-0.22965440356744704</v>
      </c>
      <c r="T84" s="9" t="s">
        <v>39</v>
      </c>
      <c r="U84" s="9" t="s">
        <v>39</v>
      </c>
      <c r="V84" s="102">
        <f>+'3.2.1.3'!V84/'3.2.1.3'!V83-1</f>
        <v>-0.10568519686458244</v>
      </c>
      <c r="W84" s="102">
        <f>+'3.2.1.3'!W84/'3.2.1.3'!W83-1</f>
        <v>-0.12604006163328196</v>
      </c>
      <c r="X84" s="136">
        <f>+'3.2.1.3'!X84/'3.2.1.3'!X83-1</f>
        <v>-0.11731513680204708</v>
      </c>
      <c r="Y84" s="104" t="s">
        <v>39</v>
      </c>
      <c r="Z84" s="102">
        <f>+'3.2.1.3'!Z84/'3.2.1.3'!Z83-1</f>
        <v>0.29147544185138163</v>
      </c>
      <c r="AA84" s="102" t="s">
        <v>39</v>
      </c>
      <c r="AB84" s="102" t="s">
        <v>39</v>
      </c>
      <c r="AC84" s="102">
        <f>+'3.2.1.3'!AC84/'3.2.1.3'!AC83-1</f>
        <v>-4.5789368903046412E-3</v>
      </c>
      <c r="AD84" s="110" t="s">
        <v>39</v>
      </c>
      <c r="AE84" s="102">
        <v>0</v>
      </c>
      <c r="AF84" s="102">
        <f>+'3.2.1.3'!AF84/'3.2.1.3'!AF83-1</f>
        <v>-0.11101398601398604</v>
      </c>
      <c r="AG84" s="102">
        <f>+'3.2.1.3'!AG84/'3.2.1.3'!AG83-1</f>
        <v>-7.2855464159812033E-2</v>
      </c>
      <c r="AH84" s="102">
        <f>+'3.2.1.3'!AH84/'3.2.1.3'!AH83-1</f>
        <v>-4.3668122270742349E-2</v>
      </c>
      <c r="AI84" s="102">
        <f>+'3.2.1.3'!AI84/'3.2.1.3'!AI83-1</f>
        <v>-0.13119533527696792</v>
      </c>
      <c r="AJ84" s="102" t="s">
        <v>39</v>
      </c>
      <c r="AK84" s="309">
        <f>+'3.2.1.3'!AK84/'3.2.1.3'!AK83-1</f>
        <v>0.10596181261539184</v>
      </c>
      <c r="AL84" s="301">
        <f>+'3.2.1.3'!AL84/'3.2.1.3'!AL83-1</f>
        <v>1.393623118457965E-2</v>
      </c>
    </row>
    <row r="85" spans="1:38" ht="16.5" thickBot="1" x14ac:dyDescent="0.3">
      <c r="A85" s="467"/>
      <c r="B85" s="5" t="s">
        <v>23</v>
      </c>
      <c r="C85" s="127">
        <f>+'3.2.1.3'!C85/'3.2.1.3'!C84-1</f>
        <v>2.637362637362628E-2</v>
      </c>
      <c r="D85" s="120">
        <f>+'3.2.1.3'!D85/'3.2.1.3'!D84-1</f>
        <v>-0.45071770334928229</v>
      </c>
      <c r="E85" s="120" t="s">
        <v>39</v>
      </c>
      <c r="F85" s="120" t="s">
        <v>39</v>
      </c>
      <c r="G85" s="133">
        <f>+'3.2.1.3'!G85/'3.2.1.3'!G84-1</f>
        <v>-0.22864450127877234</v>
      </c>
      <c r="H85" s="129">
        <f>+'3.2.1.3'!H85/'3.2.1.3'!H84-1</f>
        <v>0.10106754464731127</v>
      </c>
      <c r="I85" s="121">
        <f>+'3.2.1.3'!I85/'3.2.1.3'!I84-1</f>
        <v>0.32409440175631166</v>
      </c>
      <c r="J85" s="137">
        <f>+'3.2.1.3'!J85/'3.2.1.3'!J84-1</f>
        <v>0.16053266993487969</v>
      </c>
      <c r="K85" s="129">
        <f>+'3.2.1.3'!K85/'3.2.1.3'!K84-1</f>
        <v>2.021696252465488E-2</v>
      </c>
      <c r="L85" s="121">
        <f>+'3.2.1.3'!L85/'3.2.1.3'!L84-1</f>
        <v>-0.36759132939214789</v>
      </c>
      <c r="M85" s="121">
        <f>+'3.2.1.3'!M85/'3.2.1.3'!M84-1</f>
        <v>0.58892500580450435</v>
      </c>
      <c r="N85" s="121">
        <f>+'3.2.1.3'!N85/'3.2.1.3'!N84-1</f>
        <v>-4.6472564389697602E-2</v>
      </c>
      <c r="O85" s="148">
        <f>+'3.2.1.3'!O85/'3.2.1.3'!O84-1</f>
        <v>0.13697766097240471</v>
      </c>
      <c r="P85" s="129">
        <f>+'3.2.1.3'!P85/'3.2.1.3'!P84-1</f>
        <v>0.26070901033973404</v>
      </c>
      <c r="Q85" s="243" t="s">
        <v>39</v>
      </c>
      <c r="R85" s="148">
        <f>+'3.2.1.3'!R85/'3.2.1.3'!R84-1</f>
        <v>0.26070901033973404</v>
      </c>
      <c r="S85" s="140">
        <f>+'3.2.1.3'!S85/'3.2.1.3'!S84-1</f>
        <v>0.81041968162083933</v>
      </c>
      <c r="T85" s="10" t="s">
        <v>39</v>
      </c>
      <c r="U85" s="10" t="s">
        <v>39</v>
      </c>
      <c r="V85" s="123">
        <f>+'3.2.1.3'!V85/'3.2.1.3'!V84-1</f>
        <v>0.1536369131573645</v>
      </c>
      <c r="W85" s="123">
        <f>+'3.2.1.3'!W85/'3.2.1.3'!W84-1</f>
        <v>-0.32475317348377997</v>
      </c>
      <c r="X85" s="137">
        <f>+'3.2.1.3'!X85/'3.2.1.3'!X84-1</f>
        <v>8.652345201813727E-2</v>
      </c>
      <c r="Y85" s="116" t="s">
        <v>39</v>
      </c>
      <c r="Z85" s="123">
        <f>+'3.2.1.3'!Z85/'3.2.1.3'!Z84-1</f>
        <v>0.18524119159231822</v>
      </c>
      <c r="AA85" s="123" t="s">
        <v>39</v>
      </c>
      <c r="AB85" s="123" t="s">
        <v>39</v>
      </c>
      <c r="AC85" s="123">
        <f>+'3.2.1.3'!AC85/'3.2.1.3'!AC84-1</f>
        <v>6.7333333333333245E-2</v>
      </c>
      <c r="AD85" s="122" t="s">
        <v>39</v>
      </c>
      <c r="AE85" s="123">
        <f>+'3.2.1.3'!AE85/'3.2.1.3'!AE84-1</f>
        <v>-0.62847222222222221</v>
      </c>
      <c r="AF85" s="123">
        <f>+'3.2.1.3'!AF85/'3.2.1.3'!AF84-1</f>
        <v>0.31956735496558508</v>
      </c>
      <c r="AG85" s="123">
        <f>+'3.2.1.3'!AG85/'3.2.1.3'!AG84-1</f>
        <v>0.48035487959442325</v>
      </c>
      <c r="AH85" s="123">
        <f>+'3.2.1.3'!AH85/'3.2.1.3'!AH84-1</f>
        <v>0.27031963470319642</v>
      </c>
      <c r="AI85" s="123">
        <f>+'3.2.1.3'!AI85/'3.2.1.3'!AI84-1</f>
        <v>9.992542878448929E-2</v>
      </c>
      <c r="AJ85" s="123" t="s">
        <v>39</v>
      </c>
      <c r="AK85" s="310">
        <f>+'3.2.1.3'!AK85/'3.2.1.3'!AK84-1</f>
        <v>0.14785622213300087</v>
      </c>
      <c r="AL85" s="302">
        <f>+'3.2.1.3'!AL85/'3.2.1.3'!AL84-1</f>
        <v>0.13810132984262036</v>
      </c>
    </row>
    <row r="86" spans="1:38" ht="15.75" x14ac:dyDescent="0.25">
      <c r="A86" s="469">
        <v>2013</v>
      </c>
      <c r="B86" s="6" t="s">
        <v>12</v>
      </c>
      <c r="C86" s="128">
        <f>+'3.2.1.3'!C86/'3.2.1.3'!C85-1</f>
        <v>0.100642398286938</v>
      </c>
      <c r="D86" s="113">
        <f>+'3.2.1.3'!D86/'3.2.1.3'!D85-1</f>
        <v>-1</v>
      </c>
      <c r="E86" s="113" t="s">
        <v>39</v>
      </c>
      <c r="F86" s="113" t="s">
        <v>39</v>
      </c>
      <c r="G86" s="134">
        <f>+'3.2.1.3'!G86/'3.2.1.3'!G85-1</f>
        <v>-0.3183023872679045</v>
      </c>
      <c r="H86" s="130">
        <f>+'3.2.1.3'!H86/'3.2.1.3'!H85-1</f>
        <v>4.304095686843068E-2</v>
      </c>
      <c r="I86" s="114">
        <f>+'3.2.1.3'!I86/'3.2.1.3'!I85-1</f>
        <v>-0.1558549222797927</v>
      </c>
      <c r="J86" s="138">
        <f>+'3.2.1.3'!J86/'3.2.1.3'!J85-1</f>
        <v>-1.746422041485407E-2</v>
      </c>
      <c r="K86" s="130">
        <f>+'3.2.1.3'!K86/'3.2.1.3'!K85-1</f>
        <v>0.69018849685838579</v>
      </c>
      <c r="L86" s="114">
        <f>+'3.2.1.3'!L86/'3.2.1.3'!L85-1</f>
        <v>0.50239693192713331</v>
      </c>
      <c r="M86" s="114">
        <f>+'3.2.1.3'!M86/'3.2.1.3'!M85-1</f>
        <v>0.51691385986702709</v>
      </c>
      <c r="N86" s="114">
        <f>+'3.2.1.3'!N86/'3.2.1.3'!N85-1</f>
        <v>0.75161479741632409</v>
      </c>
      <c r="O86" s="149">
        <f>+'3.2.1.3'!O86/'3.2.1.3'!O85-1</f>
        <v>0.54916554944292906</v>
      </c>
      <c r="P86" s="130">
        <f>+'3.2.1.3'!P86/'3.2.1.3'!P85-1</f>
        <v>0.29584065612185118</v>
      </c>
      <c r="Q86" s="242" t="s">
        <v>39</v>
      </c>
      <c r="R86" s="149">
        <f>+'3.2.1.3'!R86/'3.2.1.3'!R85-1</f>
        <v>0.29584065612185118</v>
      </c>
      <c r="S86" s="139">
        <f>+'3.2.1.3'!S86/'3.2.1.3'!S85-1</f>
        <v>0.26938449240607509</v>
      </c>
      <c r="T86" s="14" t="s">
        <v>39</v>
      </c>
      <c r="U86" s="14" t="s">
        <v>39</v>
      </c>
      <c r="V86" s="116">
        <f>+'3.2.1.3'!V86/'3.2.1.3'!V85-1</f>
        <v>0.16522574447646488</v>
      </c>
      <c r="W86" s="116">
        <f>+'3.2.1.3'!W86/'3.2.1.3'!W85-1</f>
        <v>-0.52532637075718014</v>
      </c>
      <c r="X86" s="138">
        <f>+'3.2.1.3'!X86/'3.2.1.3'!X85-1</f>
        <v>8.3669699664773889E-2</v>
      </c>
      <c r="Y86" s="116" t="s">
        <v>39</v>
      </c>
      <c r="Z86" s="116">
        <f>+'3.2.1.3'!Z86/'3.2.1.3'!Z85-1</f>
        <v>0.36128476652207198</v>
      </c>
      <c r="AA86" s="116" t="s">
        <v>39</v>
      </c>
      <c r="AB86" s="116" t="s">
        <v>39</v>
      </c>
      <c r="AC86" s="116">
        <f>+'3.2.1.3'!AC86/'3.2.1.3'!AC85-1</f>
        <v>0.42123672704559656</v>
      </c>
      <c r="AD86" s="118" t="s">
        <v>39</v>
      </c>
      <c r="AE86" s="116" t="s">
        <v>39</v>
      </c>
      <c r="AF86" s="116">
        <f>+'3.2.1.3'!AF86/'3.2.1.3'!AF85-1</f>
        <v>1.1154992548435172</v>
      </c>
      <c r="AG86" s="116">
        <f>+'3.2.1.3'!AG86/'3.2.1.3'!AG85-1</f>
        <v>-5.3082191780821963E-2</v>
      </c>
      <c r="AH86" s="116">
        <f>+'3.2.1.3'!AH86/'3.2.1.3'!AH85-1</f>
        <v>2.7318475916606744E-2</v>
      </c>
      <c r="AI86" s="116">
        <f>+'3.2.1.3'!AI86/'3.2.1.3'!AI85-1</f>
        <v>-0.14000000000000001</v>
      </c>
      <c r="AJ86" s="116" t="s">
        <v>39</v>
      </c>
      <c r="AK86" s="308">
        <f>+'3.2.1.3'!AK86/'3.2.1.3'!AK85-1</f>
        <v>0.35022091310751113</v>
      </c>
      <c r="AL86" s="314">
        <f>+'3.2.1.3'!AL86/'3.2.1.3'!AL85-1</f>
        <v>0.29093364701781899</v>
      </c>
    </row>
    <row r="87" spans="1:38" ht="15.75" x14ac:dyDescent="0.25">
      <c r="A87" s="456"/>
      <c r="B87" s="4" t="s">
        <v>13</v>
      </c>
      <c r="C87" s="126">
        <f>+'3.2.1.3'!C87/'3.2.1.3'!C86-1</f>
        <v>-5.4474708171206254E-2</v>
      </c>
      <c r="D87" s="111">
        <v>0</v>
      </c>
      <c r="E87" s="111" t="s">
        <v>39</v>
      </c>
      <c r="F87" s="111" t="s">
        <v>39</v>
      </c>
      <c r="G87" s="132">
        <f>+'3.2.1.3'!G87/'3.2.1.3'!G86-1</f>
        <v>0.80447470817120625</v>
      </c>
      <c r="H87" s="100">
        <f>+'3.2.1.3'!H87/'3.2.1.3'!H86-1</f>
        <v>-7.3060550777517164E-2</v>
      </c>
      <c r="I87" s="112">
        <f>+'3.2.1.3'!I87/'3.2.1.3'!I86-1</f>
        <v>-1.6695310581880674E-2</v>
      </c>
      <c r="J87" s="136">
        <f>+'3.2.1.3'!J87/'3.2.1.3'!J86-1</f>
        <v>-5.8329055441478483E-2</v>
      </c>
      <c r="K87" s="100">
        <f>+'3.2.1.3'!K87/'3.2.1.3'!K86-1</f>
        <v>0.24134972833857593</v>
      </c>
      <c r="L87" s="112">
        <f>+'3.2.1.3'!L87/'3.2.1.3'!L86-1</f>
        <v>-0.14996809189534144</v>
      </c>
      <c r="M87" s="112">
        <f>+'3.2.1.3'!M87/'3.2.1.3'!M86-1</f>
        <v>-0.21259994220209999</v>
      </c>
      <c r="N87" s="112">
        <f>+'3.2.1.3'!N87/'3.2.1.3'!N86-1</f>
        <v>0.2889708347301374</v>
      </c>
      <c r="O87" s="147">
        <f>+'3.2.1.3'!O87/'3.2.1.3'!O86-1</f>
        <v>-0.10886302596239927</v>
      </c>
      <c r="P87" s="100">
        <f>+'3.2.1.3'!P87/'3.2.1.3'!P86-1</f>
        <v>-0.10363924050632911</v>
      </c>
      <c r="Q87" s="222" t="s">
        <v>39</v>
      </c>
      <c r="R87" s="147">
        <f>+'3.2.1.3'!R87/'3.2.1.3'!R86-1</f>
        <v>-0.10363924050632911</v>
      </c>
      <c r="S87" s="103">
        <f>+'3.2.1.3'!S87/'3.2.1.3'!S86-1</f>
        <v>-8.1234256926952186E-2</v>
      </c>
      <c r="T87" s="9" t="s">
        <v>39</v>
      </c>
      <c r="U87" s="9" t="s">
        <v>39</v>
      </c>
      <c r="V87" s="102">
        <f>+'3.2.1.3'!V87/'3.2.1.3'!V86-1</f>
        <v>-0.12815708611256837</v>
      </c>
      <c r="W87" s="102">
        <f>+'3.2.1.3'!W87/'3.2.1.3'!W86-1</f>
        <v>4.1804180418041792E-2</v>
      </c>
      <c r="X87" s="136">
        <f>+'3.2.1.3'!X87/'3.2.1.3'!X86-1</f>
        <v>-0.11369949494949494</v>
      </c>
      <c r="Y87" s="116" t="s">
        <v>39</v>
      </c>
      <c r="Z87" s="102">
        <f>+'3.2.1.3'!Z87/'3.2.1.3'!Z86-1</f>
        <v>-0.56182197333583261</v>
      </c>
      <c r="AA87" s="102" t="s">
        <v>39</v>
      </c>
      <c r="AB87" s="102" t="s">
        <v>39</v>
      </c>
      <c r="AC87" s="102">
        <f>+'3.2.1.3'!AC87/'3.2.1.3'!AC86-1</f>
        <v>-0.2149072690515953</v>
      </c>
      <c r="AD87" s="110" t="s">
        <v>39</v>
      </c>
      <c r="AE87" s="102" t="s">
        <v>39</v>
      </c>
      <c r="AF87" s="102">
        <f>+'3.2.1.3'!AF87/'3.2.1.3'!AF86-1</f>
        <v>-0.32018316308559347</v>
      </c>
      <c r="AG87" s="102">
        <f>+'3.2.1.3'!AG87/'3.2.1.3'!AG86-1</f>
        <v>-0.27124773960216997</v>
      </c>
      <c r="AH87" s="102">
        <f>+'3.2.1.3'!AH87/'3.2.1.3'!AH86-1</f>
        <v>-0.14625612316305103</v>
      </c>
      <c r="AI87" s="102">
        <f>+'3.2.1.3'!AI87/'3.2.1.3'!AI86-1</f>
        <v>-0.49191959006700825</v>
      </c>
      <c r="AJ87" s="102" t="s">
        <v>39</v>
      </c>
      <c r="AK87" s="309">
        <f>+'3.2.1.3'!AK87/'3.2.1.3'!AK86-1</f>
        <v>-0.4299465532286213</v>
      </c>
      <c r="AL87" s="301">
        <f>+'3.2.1.3'!AL87/'3.2.1.3'!AL86-1</f>
        <v>-0.25636837344924879</v>
      </c>
    </row>
    <row r="88" spans="1:38" ht="15.75" x14ac:dyDescent="0.25">
      <c r="A88" s="456"/>
      <c r="B88" s="4" t="s">
        <v>14</v>
      </c>
      <c r="C88" s="126">
        <f>+'3.2.1.3'!C88/'3.2.1.3'!C87-1</f>
        <v>-1.7489711934156382E-2</v>
      </c>
      <c r="D88" s="111">
        <f>+'3.2.1.3'!D88/'3.2.1.3'!D87-1</f>
        <v>0.10532276330690826</v>
      </c>
      <c r="E88" s="111" t="s">
        <v>39</v>
      </c>
      <c r="F88" s="111" t="s">
        <v>39</v>
      </c>
      <c r="G88" s="132">
        <f>+'3.2.1.3'!G88/'3.2.1.3'!G87-1</f>
        <v>4.0970350404312628E-2</v>
      </c>
      <c r="H88" s="100">
        <f>+'3.2.1.3'!H88/'3.2.1.3'!H87-1</f>
        <v>5.5014058106841679E-2</v>
      </c>
      <c r="I88" s="112">
        <f>+'3.2.1.3'!I88/'3.2.1.3'!I87-1</f>
        <v>0.25917602996254674</v>
      </c>
      <c r="J88" s="136">
        <f>+'3.2.1.3'!J88/'3.2.1.3'!J87-1</f>
        <v>0.11073253833049401</v>
      </c>
      <c r="K88" s="100">
        <f>+'3.2.1.3'!K88/'3.2.1.3'!K87-1</f>
        <v>-0.40727942870306377</v>
      </c>
      <c r="L88" s="112">
        <f>+'3.2.1.3'!L88/'3.2.1.3'!L87-1</f>
        <v>-0.10679429429429432</v>
      </c>
      <c r="M88" s="112">
        <f>+'3.2.1.3'!M88/'3.2.1.3'!M87-1</f>
        <v>-0.372155615365794</v>
      </c>
      <c r="N88" s="112">
        <f>+'3.2.1.3'!N88/'3.2.1.3'!N87-1</f>
        <v>-0.50663198959687905</v>
      </c>
      <c r="O88" s="147">
        <f>+'3.2.1.3'!O88/'3.2.1.3'!O87-1</f>
        <v>-0.34723059406603707</v>
      </c>
      <c r="P88" s="100">
        <f>+'3.2.1.3'!P88/'3.2.1.3'!P87-1</f>
        <v>-0.154583280796873</v>
      </c>
      <c r="Q88" s="222" t="s">
        <v>39</v>
      </c>
      <c r="R88" s="147">
        <f>+'3.2.1.3'!R88/'3.2.1.3'!R87-1</f>
        <v>-0.154583280796873</v>
      </c>
      <c r="S88" s="103">
        <f>+'3.2.1.3'!S88/'3.2.1.3'!S87-1</f>
        <v>-0.58601782042494865</v>
      </c>
      <c r="T88" s="9" t="s">
        <v>39</v>
      </c>
      <c r="U88" s="9" t="s">
        <v>39</v>
      </c>
      <c r="V88" s="102">
        <f>+'3.2.1.3'!V88/'3.2.1.3'!V87-1</f>
        <v>-5.5961488867875886E-2</v>
      </c>
      <c r="W88" s="102">
        <f>+'3.2.1.3'!W88/'3.2.1.3'!W87-1</f>
        <v>0.89440337909186907</v>
      </c>
      <c r="X88" s="136">
        <f>+'3.2.1.3'!X88/'3.2.1.3'!X87-1</f>
        <v>-4.6940665289550543E-2</v>
      </c>
      <c r="Y88" s="116" t="s">
        <v>39</v>
      </c>
      <c r="Z88" s="102">
        <f>+'3.2.1.3'!Z88/'3.2.1.3'!Z87-1</f>
        <v>-0.38292069942783813</v>
      </c>
      <c r="AA88" s="102" t="s">
        <v>39</v>
      </c>
      <c r="AB88" s="102" t="s">
        <v>39</v>
      </c>
      <c r="AC88" s="102">
        <f>+'3.2.1.3'!AC88/'3.2.1.3'!AC87-1</f>
        <v>-0.18719211822660098</v>
      </c>
      <c r="AD88" s="110" t="s">
        <v>39</v>
      </c>
      <c r="AE88" s="102" t="s">
        <v>39</v>
      </c>
      <c r="AF88" s="102">
        <f>+'3.2.1.3'!AF88/'3.2.1.3'!AF87-1</f>
        <v>-0.30518134715025902</v>
      </c>
      <c r="AG88" s="102">
        <f>+'3.2.1.3'!AG88/'3.2.1.3'!AG87-1</f>
        <v>0.27047146401985112</v>
      </c>
      <c r="AH88" s="102">
        <f>+'3.2.1.3'!AH88/'3.2.1.3'!AH87-1</f>
        <v>3.1967213114754145E-2</v>
      </c>
      <c r="AI88" s="102">
        <f>+'3.2.1.3'!AI88/'3.2.1.3'!AI87-1</f>
        <v>4.2668735453840201E-2</v>
      </c>
      <c r="AJ88" s="102" t="s">
        <v>39</v>
      </c>
      <c r="AK88" s="309">
        <f>+'3.2.1.3'!AK88/'3.2.1.3'!AK87-1</f>
        <v>-0.25788088973929679</v>
      </c>
      <c r="AL88" s="301">
        <f>+'3.2.1.3'!AL88/'3.2.1.3'!AL87-1</f>
        <v>-0.19365174454489342</v>
      </c>
    </row>
    <row r="89" spans="1:38" ht="15.75" x14ac:dyDescent="0.25">
      <c r="A89" s="456"/>
      <c r="B89" s="4" t="s">
        <v>15</v>
      </c>
      <c r="C89" s="126">
        <f>+'3.2.1.3'!C89/'3.2.1.3'!C88-1</f>
        <v>-0.16963350785340314</v>
      </c>
      <c r="D89" s="111">
        <f>+'3.2.1.3'!D89/'3.2.1.3'!D88-1</f>
        <v>4.2008196721311508E-2</v>
      </c>
      <c r="E89" s="111" t="s">
        <v>39</v>
      </c>
      <c r="F89" s="111" t="s">
        <v>39</v>
      </c>
      <c r="G89" s="132">
        <f>+'3.2.1.3'!G89/'3.2.1.3'!G88-1</f>
        <v>-6.2661833247022236E-2</v>
      </c>
      <c r="H89" s="100">
        <f>+'3.2.1.3'!H89/'3.2.1.3'!H88-1</f>
        <v>-4.8147819134760628E-2</v>
      </c>
      <c r="I89" s="112">
        <f>+'3.2.1.3'!I89/'3.2.1.3'!I88-1</f>
        <v>-0.10311322625421371</v>
      </c>
      <c r="J89" s="136">
        <f>+'3.2.1.3'!J89/'3.2.1.3'!J88-1</f>
        <v>-6.5153374233128836E-2</v>
      </c>
      <c r="K89" s="100">
        <f>+'3.2.1.3'!K89/'3.2.1.3'!K88-1</f>
        <v>-9.5996890788962341E-2</v>
      </c>
      <c r="L89" s="112">
        <f>+'3.2.1.3'!L89/'3.2.1.3'!L88-1</f>
        <v>4.6018071023324225E-2</v>
      </c>
      <c r="M89" s="112">
        <f>+'3.2.1.3'!M89/'3.2.1.3'!M88-1</f>
        <v>-9.6453624318004638E-2</v>
      </c>
      <c r="N89" s="112">
        <f>+'3.2.1.3'!N89/'3.2.1.3'!N88-1</f>
        <v>-0.22245651027938851</v>
      </c>
      <c r="O89" s="147">
        <f>+'3.2.1.3'!O89/'3.2.1.3'!O88-1</f>
        <v>-7.3872672241317439E-2</v>
      </c>
      <c r="P89" s="100">
        <f>+'3.2.1.3'!P89/'3.2.1.3'!P88-1</f>
        <v>-0.14377330350484718</v>
      </c>
      <c r="Q89" s="222" t="s">
        <v>39</v>
      </c>
      <c r="R89" s="147">
        <f>+'3.2.1.3'!R89/'3.2.1.3'!R88-1</f>
        <v>-0.14377330350484718</v>
      </c>
      <c r="S89" s="103">
        <f>+'3.2.1.3'!S89/'3.2.1.3'!S88-1</f>
        <v>-0.23841059602649006</v>
      </c>
      <c r="T89" s="9" t="s">
        <v>39</v>
      </c>
      <c r="U89" s="9" t="s">
        <v>39</v>
      </c>
      <c r="V89" s="102">
        <f>+'3.2.1.3'!V89/'3.2.1.3'!V88-1</f>
        <v>-0.1541613549444546</v>
      </c>
      <c r="W89" s="102">
        <f>+'3.2.1.3'!W89/'3.2.1.3'!W88-1</f>
        <v>-0.31605351170568563</v>
      </c>
      <c r="X89" s="136">
        <f>+'3.2.1.3'!X89/'3.2.1.3'!X88-1</f>
        <v>-0.17967115097159936</v>
      </c>
      <c r="Y89" s="116" t="s">
        <v>39</v>
      </c>
      <c r="Z89" s="102">
        <f>+'3.2.1.3'!Z89/'3.2.1.3'!Z88-1</f>
        <v>-0.37322357019064123</v>
      </c>
      <c r="AA89" s="102" t="s">
        <v>39</v>
      </c>
      <c r="AB89" s="102" t="s">
        <v>39</v>
      </c>
      <c r="AC89" s="102">
        <f>+'3.2.1.3'!AC89/'3.2.1.3'!AC88-1</f>
        <v>-0.20385674931129472</v>
      </c>
      <c r="AD89" s="110" t="s">
        <v>39</v>
      </c>
      <c r="AE89" s="102" t="s">
        <v>39</v>
      </c>
      <c r="AF89" s="102">
        <f>+'3.2.1.3'!AF89/'3.2.1.3'!AF88-1</f>
        <v>-0.3102162565249813</v>
      </c>
      <c r="AG89" s="102">
        <f>+'3.2.1.3'!AG89/'3.2.1.3'!AG88-1</f>
        <v>-0.177734375</v>
      </c>
      <c r="AH89" s="102">
        <f>+'3.2.1.3'!AH89/'3.2.1.3'!AH88-1</f>
        <v>-0.1453534551231136</v>
      </c>
      <c r="AI89" s="102">
        <f>+'3.2.1.3'!AI89/'3.2.1.3'!AI88-1</f>
        <v>0.11309523809523814</v>
      </c>
      <c r="AJ89" s="102" t="s">
        <v>39</v>
      </c>
      <c r="AK89" s="309">
        <f>+'3.2.1.3'!AK89/'3.2.1.3'!AK88-1</f>
        <v>-0.2544798246744876</v>
      </c>
      <c r="AL89" s="301">
        <f>+'3.2.1.3'!AL89/'3.2.1.3'!AL88-1</f>
        <v>-0.15632000180105132</v>
      </c>
    </row>
    <row r="90" spans="1:38" ht="15.75" x14ac:dyDescent="0.25">
      <c r="A90" s="456"/>
      <c r="B90" s="4" t="s">
        <v>16</v>
      </c>
      <c r="C90" s="126">
        <f>+'3.2.1.3'!C90/'3.2.1.3'!C89-1</f>
        <v>1.3871374527112179E-2</v>
      </c>
      <c r="D90" s="111">
        <f>+'3.2.1.3'!D90/'3.2.1.3'!D89-1</f>
        <v>8.7512291052114E-2</v>
      </c>
      <c r="E90" s="111" t="s">
        <v>39</v>
      </c>
      <c r="F90" s="111" t="s">
        <v>39</v>
      </c>
      <c r="G90" s="132">
        <f>+'3.2.1.3'!G90/'3.2.1.3'!G89-1</f>
        <v>5.5248618784530468E-2</v>
      </c>
      <c r="H90" s="100">
        <f>+'3.2.1.3'!H90/'3.2.1.3'!H89-1</f>
        <v>3.7237517498833306E-2</v>
      </c>
      <c r="I90" s="112">
        <f>+'3.2.1.3'!I90/'3.2.1.3'!I89-1</f>
        <v>7.1633871324342291E-2</v>
      </c>
      <c r="J90" s="136">
        <f>+'3.2.1.3'!J90/'3.2.1.3'!J89-1</f>
        <v>4.7447171544822142E-2</v>
      </c>
      <c r="K90" s="100">
        <f>+'3.2.1.3'!K90/'3.2.1.3'!K89-1</f>
        <v>-7.7815993121238214E-2</v>
      </c>
      <c r="L90" s="112">
        <f>+'3.2.1.3'!L90/'3.2.1.3'!L89-1</f>
        <v>0.12675773402973078</v>
      </c>
      <c r="M90" s="112">
        <f>+'3.2.1.3'!M90/'3.2.1.3'!M89-1</f>
        <v>6.1030838904464035E-2</v>
      </c>
      <c r="N90" s="112">
        <f>+'3.2.1.3'!N90/'3.2.1.3'!N89-1</f>
        <v>0.41559322033898316</v>
      </c>
      <c r="O90" s="147">
        <f>+'3.2.1.3'!O90/'3.2.1.3'!O89-1</f>
        <v>9.0234310086966252E-2</v>
      </c>
      <c r="P90" s="100">
        <f>+'3.2.1.3'!P90/'3.2.1.3'!P89-1</f>
        <v>-0.10991116530221212</v>
      </c>
      <c r="Q90" s="222" t="s">
        <v>39</v>
      </c>
      <c r="R90" s="147">
        <f>+'3.2.1.3'!R90/'3.2.1.3'!R89-1</f>
        <v>-0.10991116530221212</v>
      </c>
      <c r="S90" s="103">
        <f>+'3.2.1.3'!S90/'3.2.1.3'!S89-1</f>
        <v>4.7826086956521685E-2</v>
      </c>
      <c r="T90" s="9" t="s">
        <v>39</v>
      </c>
      <c r="U90" s="9" t="s">
        <v>39</v>
      </c>
      <c r="V90" s="102">
        <f>+'3.2.1.3'!V90/'3.2.1.3'!V89-1</f>
        <v>-4.4030573796964179E-2</v>
      </c>
      <c r="W90" s="102">
        <f>+'3.2.1.3'!W90/'3.2.1.3'!W89-1</f>
        <v>-0.46291768541157297</v>
      </c>
      <c r="X90" s="136">
        <f>+'3.2.1.3'!X90/'3.2.1.3'!X89-1</f>
        <v>-8.7008017492711365E-2</v>
      </c>
      <c r="Y90" s="116" t="s">
        <v>39</v>
      </c>
      <c r="Z90" s="102">
        <f>+'3.2.1.3'!Z90/'3.2.1.3'!Z89-1</f>
        <v>4.5762477533526802E-2</v>
      </c>
      <c r="AA90" s="102" t="s">
        <v>39</v>
      </c>
      <c r="AB90" s="102" t="s">
        <v>39</v>
      </c>
      <c r="AC90" s="102">
        <f>+'3.2.1.3'!AC90/'3.2.1.3'!AC89-1</f>
        <v>-9.7750865051903224E-3</v>
      </c>
      <c r="AD90" s="110" t="s">
        <v>39</v>
      </c>
      <c r="AE90" s="102" t="s">
        <v>39</v>
      </c>
      <c r="AF90" s="102">
        <f>+'3.2.1.3'!AF90/'3.2.1.3'!AF89-1</f>
        <v>0.28432432432432431</v>
      </c>
      <c r="AG90" s="102">
        <f>+'3.2.1.3'!AG90/'3.2.1.3'!AG89-1</f>
        <v>-7.4821852731591476E-2</v>
      </c>
      <c r="AH90" s="102">
        <f>+'3.2.1.3'!AH90/'3.2.1.3'!AH89-1</f>
        <v>7.8996282527880934E-2</v>
      </c>
      <c r="AI90" s="102">
        <f>+'3.2.1.3'!AI90/'3.2.1.3'!AI89-1</f>
        <v>-0.41243315508021394</v>
      </c>
      <c r="AJ90" s="102" t="s">
        <v>39</v>
      </c>
      <c r="AK90" s="309">
        <f>+'3.2.1.3'!AK90/'3.2.1.3'!AK89-1</f>
        <v>-4.9282379387860509E-3</v>
      </c>
      <c r="AL90" s="301">
        <f>+'3.2.1.3'!AL90/'3.2.1.3'!AL89-1</f>
        <v>1.0033355570380209E-2</v>
      </c>
    </row>
    <row r="91" spans="1:38" ht="15.75" x14ac:dyDescent="0.25">
      <c r="A91" s="456"/>
      <c r="B91" s="4" t="s">
        <v>17</v>
      </c>
      <c r="C91" s="126">
        <f>+'3.2.1.3'!C91/'3.2.1.3'!C90-1</f>
        <v>0.13681592039800994</v>
      </c>
      <c r="D91" s="111">
        <f>+'3.2.1.3'!D91/'3.2.1.3'!D90-1</f>
        <v>0.10578661844484638</v>
      </c>
      <c r="E91" s="111" t="s">
        <v>39</v>
      </c>
      <c r="F91" s="111" t="s">
        <v>39</v>
      </c>
      <c r="G91" s="132">
        <f>+'3.2.1.3'!G91/'3.2.1.3'!G90-1</f>
        <v>0.11884816753926697</v>
      </c>
      <c r="H91" s="100">
        <f>+'3.2.1.3'!H91/'3.2.1.3'!H90-1</f>
        <v>-5.794493431707759E-2</v>
      </c>
      <c r="I91" s="112">
        <f>+'3.2.1.3'!I91/'3.2.1.3'!I90-1</f>
        <v>0.18196822776975452</v>
      </c>
      <c r="J91" s="136">
        <f>+'3.2.1.3'!J91/'3.2.1.3'!J90-1</f>
        <v>1.4911346406866643E-2</v>
      </c>
      <c r="K91" s="100">
        <f>+'3.2.1.3'!K91/'3.2.1.3'!K90-1</f>
        <v>7.2727272727272751E-2</v>
      </c>
      <c r="L91" s="112">
        <f>+'3.2.1.3'!L91/'3.2.1.3'!L90-1</f>
        <v>-0.11624175432340877</v>
      </c>
      <c r="M91" s="112">
        <f>+'3.2.1.3'!M91/'3.2.1.3'!M90-1</f>
        <v>-5.8231707317073167E-2</v>
      </c>
      <c r="N91" s="112">
        <f>+'3.2.1.3'!N91/'3.2.1.3'!N90-1</f>
        <v>-0.44779693486590033</v>
      </c>
      <c r="O91" s="147">
        <f>+'3.2.1.3'!O91/'3.2.1.3'!O90-1</f>
        <v>-0.10181892084137789</v>
      </c>
      <c r="P91" s="100">
        <f>+'3.2.1.3'!P91/'3.2.1.3'!P90-1</f>
        <v>-4.1095890410958957E-2</v>
      </c>
      <c r="Q91" s="222" t="s">
        <v>39</v>
      </c>
      <c r="R91" s="147">
        <f>+'3.2.1.3'!R91/'3.2.1.3'!R90-1</f>
        <v>-4.1095890410958957E-2</v>
      </c>
      <c r="S91" s="103">
        <f>+'3.2.1.3'!S91/'3.2.1.3'!S90-1</f>
        <v>0.20746887966804972</v>
      </c>
      <c r="T91" s="9" t="s">
        <v>39</v>
      </c>
      <c r="U91" s="9" t="s">
        <v>39</v>
      </c>
      <c r="V91" s="102">
        <f>+'3.2.1.3'!V91/'3.2.1.3'!V90-1</f>
        <v>-0.32184684684684683</v>
      </c>
      <c r="W91" s="104" t="s">
        <v>39</v>
      </c>
      <c r="X91" s="136">
        <f>+'3.2.1.3'!X91/'3.2.1.3'!X90-1</f>
        <v>-0.34098393373914782</v>
      </c>
      <c r="Y91" s="116" t="s">
        <v>39</v>
      </c>
      <c r="Z91" s="102">
        <f>+'3.2.1.3'!Z91/'3.2.1.3'!Z90-1</f>
        <v>-0.26467477525118988</v>
      </c>
      <c r="AA91" s="102" t="s">
        <v>39</v>
      </c>
      <c r="AB91" s="102" t="s">
        <v>39</v>
      </c>
      <c r="AC91" s="102">
        <f>+'3.2.1.3'!AC91/'3.2.1.3'!AC90-1</f>
        <v>-0.15602341224775051</v>
      </c>
      <c r="AD91" s="110" t="s">
        <v>39</v>
      </c>
      <c r="AE91" s="102" t="s">
        <v>39</v>
      </c>
      <c r="AF91" s="102">
        <f>+'3.2.1.3'!AF91/'3.2.1.3'!AF90-1</f>
        <v>-0.28619528619528622</v>
      </c>
      <c r="AG91" s="102">
        <f>+'3.2.1.3'!AG91/'3.2.1.3'!AG90-1</f>
        <v>3.8510911424902705E-3</v>
      </c>
      <c r="AH91" s="102">
        <f>+'3.2.1.3'!AH91/'3.2.1.3'!AH90-1</f>
        <v>0.10852713178294571</v>
      </c>
      <c r="AI91" s="102">
        <f>+'3.2.1.3'!AI91/'3.2.1.3'!AI90-1</f>
        <v>0.49601820250284412</v>
      </c>
      <c r="AJ91" s="102" t="s">
        <v>39</v>
      </c>
      <c r="AK91" s="309">
        <f>+'3.2.1.3'!AK91/'3.2.1.3'!AK90-1</f>
        <v>-0.15479190198974713</v>
      </c>
      <c r="AL91" s="301">
        <f>+'3.2.1.3'!AL91/'3.2.1.3'!AL90-1</f>
        <v>-0.11530738950093788</v>
      </c>
    </row>
    <row r="92" spans="1:38" ht="15.75" x14ac:dyDescent="0.25">
      <c r="A92" s="456"/>
      <c r="B92" s="4" t="s">
        <v>18</v>
      </c>
      <c r="C92" s="126">
        <f>+'3.2.1.3'!C92/'3.2.1.3'!C91-1</f>
        <v>-0.18599562363238509</v>
      </c>
      <c r="D92" s="111">
        <f>+'3.2.1.3'!D92/'3.2.1.3'!D91-1</f>
        <v>0.37040065412919043</v>
      </c>
      <c r="E92" s="111" t="s">
        <v>39</v>
      </c>
      <c r="F92" s="111" t="s">
        <v>39</v>
      </c>
      <c r="G92" s="132">
        <f>+'3.2.1.3'!G92/'3.2.1.3'!G91-1</f>
        <v>0.13242863827795981</v>
      </c>
      <c r="H92" s="100">
        <f>+'3.2.1.3'!H92/'3.2.1.3'!H91-1</f>
        <v>-0.25214899713467054</v>
      </c>
      <c r="I92" s="112">
        <f>+'3.2.1.3'!I92/'3.2.1.3'!I91-1</f>
        <v>-7.3660324663990195E-2</v>
      </c>
      <c r="J92" s="136">
        <f>+'3.2.1.3'!J92/'3.2.1.3'!J91-1</f>
        <v>-0.18902401382801404</v>
      </c>
      <c r="K92" s="100">
        <f>+'3.2.1.3'!K92/'3.2.1.3'!K91-1</f>
        <v>0.28161668839634935</v>
      </c>
      <c r="L92" s="112">
        <f>+'3.2.1.3'!L92/'3.2.1.3'!L91-1</f>
        <v>5.0231995158361853E-2</v>
      </c>
      <c r="M92" s="112">
        <f>+'3.2.1.3'!M92/'3.2.1.3'!M91-1</f>
        <v>0.30311859285637199</v>
      </c>
      <c r="N92" s="112">
        <f>+'3.2.1.3'!N92/'3.2.1.3'!N91-1</f>
        <v>0.21335646140503028</v>
      </c>
      <c r="O92" s="147">
        <f>+'3.2.1.3'!O92/'3.2.1.3'!O91-1</f>
        <v>0.22355470075800432</v>
      </c>
      <c r="P92" s="100">
        <f>+'3.2.1.3'!P92/'3.2.1.3'!P91-1</f>
        <v>0.29367346938775518</v>
      </c>
      <c r="Q92" s="222" t="s">
        <v>39</v>
      </c>
      <c r="R92" s="147">
        <f>+'3.2.1.3'!R92/'3.2.1.3'!R91-1</f>
        <v>0.29367346938775518</v>
      </c>
      <c r="S92" s="103">
        <f>+'3.2.1.3'!S92/'3.2.1.3'!S91-1</f>
        <v>0.42783505154639179</v>
      </c>
      <c r="T92" s="9" t="s">
        <v>39</v>
      </c>
      <c r="U92" s="9" t="s">
        <v>39</v>
      </c>
      <c r="V92" s="102">
        <f>+'3.2.1.3'!V92/'3.2.1.3'!V91-1</f>
        <v>0.65642643639986709</v>
      </c>
      <c r="W92" s="102" t="s">
        <v>39</v>
      </c>
      <c r="X92" s="136">
        <f>+'3.2.1.3'!X92/'3.2.1.3'!X91-1</f>
        <v>0.63628104179285283</v>
      </c>
      <c r="Y92" s="116" t="s">
        <v>39</v>
      </c>
      <c r="Z92" s="102">
        <f>+'3.2.1.3'!Z92/'3.2.1.3'!Z91-1</f>
        <v>0.449119021934556</v>
      </c>
      <c r="AA92" s="102" t="s">
        <v>39</v>
      </c>
      <c r="AB92" s="102" t="s">
        <v>39</v>
      </c>
      <c r="AC92" s="102">
        <f>+'3.2.1.3'!AC92/'3.2.1.3'!AC91-1</f>
        <v>0.41020598281751375</v>
      </c>
      <c r="AD92" s="110" t="s">
        <v>39</v>
      </c>
      <c r="AE92" s="102" t="s">
        <v>39</v>
      </c>
      <c r="AF92" s="102">
        <f>+'3.2.1.3'!AF92/'3.2.1.3'!AF91-1</f>
        <v>0.97641509433962259</v>
      </c>
      <c r="AG92" s="102">
        <f>+'3.2.1.3'!AG92/'3.2.1.3'!AG91-1</f>
        <v>0.47570332480818411</v>
      </c>
      <c r="AH92" s="102">
        <f>+'3.2.1.3'!AH92/'3.2.1.3'!AH91-1</f>
        <v>9.6348096348096268E-2</v>
      </c>
      <c r="AI92" s="102">
        <f>+'3.2.1.3'!AI92/'3.2.1.3'!AI91-1</f>
        <v>0.70114068441064648</v>
      </c>
      <c r="AJ92" s="102" t="s">
        <v>39</v>
      </c>
      <c r="AK92" s="309">
        <f>+'3.2.1.3'!AK92/'3.2.1.3'!AK91-1</f>
        <v>0.44754561809303528</v>
      </c>
      <c r="AL92" s="301">
        <f>+'3.2.1.3'!AL92/'3.2.1.3'!AL91-1</f>
        <v>0.23175010825257947</v>
      </c>
    </row>
    <row r="93" spans="1:38" ht="15.75" x14ac:dyDescent="0.25">
      <c r="A93" s="456"/>
      <c r="B93" s="4" t="s">
        <v>19</v>
      </c>
      <c r="C93" s="126">
        <f>+'3.2.1.3'!C93/'3.2.1.3'!C92-1</f>
        <v>-0.13172043010752688</v>
      </c>
      <c r="D93" s="111">
        <f>+'3.2.1.3'!D93/'3.2.1.3'!D92-1</f>
        <v>-9.7255369928401003E-2</v>
      </c>
      <c r="E93" s="111" t="s">
        <v>39</v>
      </c>
      <c r="F93" s="111" t="s">
        <v>39</v>
      </c>
      <c r="G93" s="132">
        <f>+'3.2.1.3'!G93/'3.2.1.3'!G92-1</f>
        <v>-0.10785123966942145</v>
      </c>
      <c r="H93" s="100">
        <f>+'3.2.1.3'!H93/'3.2.1.3'!H92-1</f>
        <v>0.16781609195402303</v>
      </c>
      <c r="I93" s="112">
        <f>+'3.2.1.3'!I93/'3.2.1.3'!I92-1</f>
        <v>-0.2628603730921425</v>
      </c>
      <c r="J93" s="136">
        <f>+'3.2.1.3'!J93/'3.2.1.3'!J92-1</f>
        <v>-6.1657912765471501E-3</v>
      </c>
      <c r="K93" s="100">
        <f>+'3.2.1.3'!K93/'3.2.1.3'!K92-1</f>
        <v>-0.28077314343845372</v>
      </c>
      <c r="L93" s="112">
        <f>+'3.2.1.3'!L93/'3.2.1.3'!L92-1</f>
        <v>-8.5286208221283188E-2</v>
      </c>
      <c r="M93" s="112">
        <f>+'3.2.1.3'!M93/'3.2.1.3'!M92-1</f>
        <v>-0.18764491553494533</v>
      </c>
      <c r="N93" s="112">
        <f>+'3.2.1.3'!N93/'3.2.1.3'!N92-1</f>
        <v>-1</v>
      </c>
      <c r="O93" s="147">
        <f>+'3.2.1.3'!O93/'3.2.1.3'!O92-1</f>
        <v>-0.22824780397595934</v>
      </c>
      <c r="P93" s="100">
        <f>+'3.2.1.3'!P93/'3.2.1.3'!P92-1</f>
        <v>-0.28774254614292472</v>
      </c>
      <c r="Q93" s="222" t="s">
        <v>39</v>
      </c>
      <c r="R93" s="147">
        <f>+'3.2.1.3'!R93/'3.2.1.3'!R92-1</f>
        <v>-0.28774254614292472</v>
      </c>
      <c r="S93" s="103">
        <f>+'3.2.1.3'!S93/'3.2.1.3'!S92-1</f>
        <v>-0.29121540312876049</v>
      </c>
      <c r="T93" s="9" t="s">
        <v>39</v>
      </c>
      <c r="U93" s="9" t="s">
        <v>39</v>
      </c>
      <c r="V93" s="102">
        <f>+'3.2.1.3'!V93/'3.2.1.3'!V92-1</f>
        <v>-0.28210526315789475</v>
      </c>
      <c r="W93" s="102" t="s">
        <v>39</v>
      </c>
      <c r="X93" s="136">
        <f>+'3.2.1.3'!X93/'3.2.1.3'!X92-1</f>
        <v>-0.28280584860262814</v>
      </c>
      <c r="Y93" s="116" t="s">
        <v>39</v>
      </c>
      <c r="Z93" s="102">
        <f>+'3.2.1.3'!Z93/'3.2.1.3'!Z92-1</f>
        <v>-0.40868486352357325</v>
      </c>
      <c r="AA93" s="102" t="s">
        <v>39</v>
      </c>
      <c r="AB93" s="102" t="s">
        <v>39</v>
      </c>
      <c r="AC93" s="102">
        <f>+'3.2.1.3'!AC93/'3.2.1.3'!AC92-1</f>
        <v>-0.33815325895478565</v>
      </c>
      <c r="AD93" s="110" t="s">
        <v>39</v>
      </c>
      <c r="AE93" s="102" t="s">
        <v>39</v>
      </c>
      <c r="AF93" s="102">
        <f>+'3.2.1.3'!AF93/'3.2.1.3'!AF92-1</f>
        <v>-0.39558472553699287</v>
      </c>
      <c r="AG93" s="102">
        <f>+'3.2.1.3'!AG93/'3.2.1.3'!AG92-1</f>
        <v>-0.16551126516464476</v>
      </c>
      <c r="AH93" s="102">
        <f>+'3.2.1.3'!AH93/'3.2.1.3'!AH92-1</f>
        <v>-0.17080085046066618</v>
      </c>
      <c r="AI93" s="102">
        <f>+'3.2.1.3'!AI93/'3.2.1.3'!AI92-1</f>
        <v>-0.3509164059007599</v>
      </c>
      <c r="AJ93" s="102" t="s">
        <v>39</v>
      </c>
      <c r="AK93" s="309">
        <f>+'3.2.1.3'!AK93/'3.2.1.3'!AK92-1</f>
        <v>-0.34731198068319014</v>
      </c>
      <c r="AL93" s="301">
        <f>+'3.2.1.3'!AL93/'3.2.1.3'!AL92-1</f>
        <v>-0.24171454893689237</v>
      </c>
    </row>
    <row r="94" spans="1:38" ht="15.75" x14ac:dyDescent="0.25">
      <c r="A94" s="456"/>
      <c r="B94" s="4" t="s">
        <v>20</v>
      </c>
      <c r="C94" s="126">
        <f>+'3.2.1.3'!C94/'3.2.1.3'!C93-1</f>
        <v>0.11609907120743035</v>
      </c>
      <c r="D94" s="111">
        <f>+'3.2.1.3'!D94/'3.2.1.3'!D93-1</f>
        <v>-0.11037673496364842</v>
      </c>
      <c r="E94" s="111" t="s">
        <v>39</v>
      </c>
      <c r="F94" s="111" t="s">
        <v>39</v>
      </c>
      <c r="G94" s="132">
        <f>+'3.2.1.3'!G94/'3.2.1.3'!G93-1</f>
        <v>-4.2612320518758739E-2</v>
      </c>
      <c r="H94" s="100">
        <f>+'3.2.1.3'!H94/'3.2.1.3'!H93-1</f>
        <v>0.12150043744531924</v>
      </c>
      <c r="I94" s="112">
        <f>+'3.2.1.3'!I94/'3.2.1.3'!I93-1</f>
        <v>0.18021472392638027</v>
      </c>
      <c r="J94" s="136">
        <f>+'3.2.1.3'!J94/'3.2.1.3'!J93-1</f>
        <v>0.13909313725490202</v>
      </c>
      <c r="K94" s="100">
        <f>+'3.2.1.3'!K94/'3.2.1.3'!K93-1</f>
        <v>0.11975483262611974</v>
      </c>
      <c r="L94" s="112">
        <f>+'3.2.1.3'!L94/'3.2.1.3'!L93-1</f>
        <v>0.11906761864762694</v>
      </c>
      <c r="M94" s="112">
        <f>+'3.2.1.3'!M94/'3.2.1.3'!M93-1</f>
        <v>-7.8899082568807288E-2</v>
      </c>
      <c r="N94" s="112">
        <v>0</v>
      </c>
      <c r="O94" s="147">
        <f>+'3.2.1.3'!O94/'3.2.1.3'!O93-1</f>
        <v>2.8155514287426797E-3</v>
      </c>
      <c r="P94" s="100">
        <f>+'3.2.1.3'!P94/'3.2.1.3'!P93-1</f>
        <v>-0.28504983388704319</v>
      </c>
      <c r="Q94" s="222" t="s">
        <v>39</v>
      </c>
      <c r="R94" s="147">
        <f>+'3.2.1.3'!R94/'3.2.1.3'!R93-1</f>
        <v>-0.28504983388704319</v>
      </c>
      <c r="S94" s="103">
        <f>+'3.2.1.3'!S94/'3.2.1.3'!S93-1</f>
        <v>0.19185059422750417</v>
      </c>
      <c r="T94" s="9" t="s">
        <v>39</v>
      </c>
      <c r="U94" s="9" t="s">
        <v>39</v>
      </c>
      <c r="V94" s="102">
        <f>+'3.2.1.3'!V94/'3.2.1.3'!V93-1</f>
        <v>-0.3287250384024577</v>
      </c>
      <c r="W94" s="102" t="s">
        <v>39</v>
      </c>
      <c r="X94" s="136">
        <f>+'3.2.1.3'!X94/'3.2.1.3'!X93-1</f>
        <v>-0.28916129032258064</v>
      </c>
      <c r="Y94" s="116" t="s">
        <v>39</v>
      </c>
      <c r="Z94" s="102">
        <f>+'3.2.1.3'!Z94/'3.2.1.3'!Z93-1</f>
        <v>-9.6726814939152361E-2</v>
      </c>
      <c r="AA94" s="102" t="s">
        <v>39</v>
      </c>
      <c r="AB94" s="102" t="s">
        <v>39</v>
      </c>
      <c r="AC94" s="102">
        <f>+'3.2.1.3'!AC94/'3.2.1.3'!AC93-1</f>
        <v>-0.15171343018742378</v>
      </c>
      <c r="AD94" s="110" t="s">
        <v>39</v>
      </c>
      <c r="AE94" s="102" t="s">
        <v>39</v>
      </c>
      <c r="AF94" s="102">
        <f>+'3.2.1.3'!AF94/'3.2.1.3'!AF93-1</f>
        <v>-0.30700888450148078</v>
      </c>
      <c r="AG94" s="104" t="s">
        <v>39</v>
      </c>
      <c r="AH94" s="104" t="s">
        <v>39</v>
      </c>
      <c r="AI94" s="102">
        <f>+'3.2.1.3'!AI94/'3.2.1.3'!AI93-1</f>
        <v>0.1494490358126721</v>
      </c>
      <c r="AJ94" s="102" t="s">
        <v>39</v>
      </c>
      <c r="AK94" s="309">
        <f>+'3.2.1.3'!AK94/'3.2.1.3'!AK93-1</f>
        <v>-0.22066264077036069</v>
      </c>
      <c r="AL94" s="301">
        <f>+'3.2.1.3'!AL94/'3.2.1.3'!AL93-1</f>
        <v>-9.292771045816417E-2</v>
      </c>
    </row>
    <row r="95" spans="1:38" ht="15.75" x14ac:dyDescent="0.25">
      <c r="A95" s="456"/>
      <c r="B95" s="4" t="s">
        <v>21</v>
      </c>
      <c r="C95" s="126">
        <f>+'3.2.1.3'!C95/'3.2.1.3'!C94-1</f>
        <v>0.36893203883495151</v>
      </c>
      <c r="D95" s="111">
        <f>+'3.2.1.3'!D95/'3.2.1.3'!D94-1</f>
        <v>0.20653789004457646</v>
      </c>
      <c r="E95" s="111" t="s">
        <v>39</v>
      </c>
      <c r="F95" s="111" t="s">
        <v>39</v>
      </c>
      <c r="G95" s="132">
        <f>+'3.2.1.3'!G95/'3.2.1.3'!G94-1</f>
        <v>0.26318335752298005</v>
      </c>
      <c r="H95" s="100">
        <f>+'3.2.1.3'!H95/'3.2.1.3'!H94-1</f>
        <v>0.13651877133105805</v>
      </c>
      <c r="I95" s="112">
        <f>+'3.2.1.3'!I95/'3.2.1.3'!I94-1</f>
        <v>8.9018843404808257E-2</v>
      </c>
      <c r="J95" s="136">
        <f>+'3.2.1.3'!J95/'3.2.1.3'!J94-1</f>
        <v>0.12177245831091987</v>
      </c>
      <c r="K95" s="100">
        <f>+'3.2.1.3'!K95/'3.2.1.3'!K94-1</f>
        <v>-4.2947368421052623E-2</v>
      </c>
      <c r="L95" s="112">
        <f>+'3.2.1.3'!L95/'3.2.1.3'!L94-1</f>
        <v>-3.0024394820791889E-2</v>
      </c>
      <c r="M95" s="112">
        <f>+'3.2.1.3'!M95/'3.2.1.3'!M94-1</f>
        <v>-0.13922089420097383</v>
      </c>
      <c r="N95" s="112">
        <v>0</v>
      </c>
      <c r="O95" s="147">
        <f>+'3.2.1.3'!O95/'3.2.1.3'!O94-1</f>
        <v>-9.0800477897252097E-2</v>
      </c>
      <c r="P95" s="100">
        <f>+'3.2.1.3'!P95/'3.2.1.3'!P94-1</f>
        <v>0.49442379182156126</v>
      </c>
      <c r="Q95" s="222" t="s">
        <v>39</v>
      </c>
      <c r="R95" s="147">
        <f>+'3.2.1.3'!R95/'3.2.1.3'!R94-1</f>
        <v>0.49442379182156126</v>
      </c>
      <c r="S95" s="103">
        <f>+'3.2.1.3'!S95/'3.2.1.3'!S94-1</f>
        <v>-0.55698005698005693</v>
      </c>
      <c r="T95" s="101">
        <v>0</v>
      </c>
      <c r="U95" s="9" t="s">
        <v>39</v>
      </c>
      <c r="V95" s="102">
        <f>+'3.2.1.3'!V95/'3.2.1.3'!V94-1</f>
        <v>0.62138547950904921</v>
      </c>
      <c r="W95" s="102" t="s">
        <v>39</v>
      </c>
      <c r="X95" s="136">
        <f>+'3.2.1.3'!X95/'3.2.1.3'!X94-1</f>
        <v>0.72299872935196952</v>
      </c>
      <c r="Y95" s="116" t="s">
        <v>39</v>
      </c>
      <c r="Z95" s="102">
        <f>+'3.2.1.3'!Z95/'3.2.1.3'!Z94-1</f>
        <v>0.4861788617886178</v>
      </c>
      <c r="AA95" s="102" t="s">
        <v>39</v>
      </c>
      <c r="AB95" s="102" t="s">
        <v>39</v>
      </c>
      <c r="AC95" s="102">
        <f>+'3.2.1.3'!AC95/'3.2.1.3'!AC94-1</f>
        <v>0.43888089946398212</v>
      </c>
      <c r="AD95" s="110" t="s">
        <v>39</v>
      </c>
      <c r="AE95" s="102" t="s">
        <v>39</v>
      </c>
      <c r="AF95" s="102">
        <f>+'3.2.1.3'!AF95/'3.2.1.3'!AF94-1</f>
        <v>0.45156695156695159</v>
      </c>
      <c r="AG95" s="102" t="s">
        <v>39</v>
      </c>
      <c r="AH95" s="104" t="s">
        <v>39</v>
      </c>
      <c r="AI95" s="102">
        <f>+'3.2.1.3'!AI95/'3.2.1.3'!AI94-1</f>
        <v>0.23906530856800479</v>
      </c>
      <c r="AJ95" s="102" t="s">
        <v>39</v>
      </c>
      <c r="AK95" s="309">
        <f>+'3.2.1.3'!AK95/'3.2.1.3'!AK94-1</f>
        <v>0.43043630017452017</v>
      </c>
      <c r="AL95" s="301">
        <f>+'3.2.1.3'!AL95/'3.2.1.3'!AL94-1</f>
        <v>0.22170916973616972</v>
      </c>
    </row>
    <row r="96" spans="1:38" ht="15.75" x14ac:dyDescent="0.25">
      <c r="A96" s="456"/>
      <c r="B96" s="4" t="s">
        <v>22</v>
      </c>
      <c r="C96" s="126">
        <f>+'3.2.1.3'!C96/'3.2.1.3'!C95-1</f>
        <v>0.52887537993920963</v>
      </c>
      <c r="D96" s="111">
        <f>+'3.2.1.3'!D96/'3.2.1.3'!D95-1</f>
        <v>-0.24137931034482762</v>
      </c>
      <c r="E96" s="111" t="s">
        <v>39</v>
      </c>
      <c r="F96" s="111" t="s">
        <v>39</v>
      </c>
      <c r="G96" s="132">
        <f>+'3.2.1.3'!G96/'3.2.1.3'!G95-1</f>
        <v>4.9789352738414339E-2</v>
      </c>
      <c r="H96" s="100">
        <f>+'3.2.1.3'!H96/'3.2.1.3'!H95-1</f>
        <v>-0.15898755898755901</v>
      </c>
      <c r="I96" s="112">
        <f>+'3.2.1.3'!I96/'3.2.1.3'!I95-1</f>
        <v>6.7820206841686659E-2</v>
      </c>
      <c r="J96" s="136">
        <f>+'3.2.1.3'!J96/'3.2.1.3'!J95-1</f>
        <v>-9.0631181442186626E-2</v>
      </c>
      <c r="K96" s="100">
        <f>+'3.2.1.3'!K96/'3.2.1.3'!K95-1</f>
        <v>-4.0915090189177272E-2</v>
      </c>
      <c r="L96" s="112">
        <f>+'3.2.1.3'!L96/'3.2.1.3'!L95-1</f>
        <v>-0.12265428516153998</v>
      </c>
      <c r="M96" s="112">
        <f>+'3.2.1.3'!M96/'3.2.1.3'!M95-1</f>
        <v>-4.628439187451816E-3</v>
      </c>
      <c r="N96" s="112">
        <v>0</v>
      </c>
      <c r="O96" s="147">
        <f>+'3.2.1.3'!O96/'3.2.1.3'!O95-1</f>
        <v>-5.0131406044678029E-2</v>
      </c>
      <c r="P96" s="100">
        <f>+'3.2.1.3'!P96/'3.2.1.3'!P95-1</f>
        <v>-4.3325041459369773E-2</v>
      </c>
      <c r="Q96" s="222" t="s">
        <v>39</v>
      </c>
      <c r="R96" s="147">
        <f>+'3.2.1.3'!R96/'3.2.1.3'!R95-1</f>
        <v>-4.3325041459369773E-2</v>
      </c>
      <c r="S96" s="103">
        <f>+'3.2.1.3'!S96/'3.2.1.3'!S95-1</f>
        <v>2.9517684887459805</v>
      </c>
      <c r="T96" s="102">
        <f>+'3.2.1.3'!T96/'3.2.1.3'!T95-1</f>
        <v>0.48738284066330206</v>
      </c>
      <c r="U96" s="9" t="s">
        <v>39</v>
      </c>
      <c r="V96" s="102">
        <f>+'3.2.1.3'!V96/'3.2.1.3'!V95-1</f>
        <v>-0.22863741339491916</v>
      </c>
      <c r="W96" s="102" t="s">
        <v>39</v>
      </c>
      <c r="X96" s="136">
        <f>+'3.2.1.3'!X96/'3.2.1.3'!X95-1</f>
        <v>-1.9806152549515343E-2</v>
      </c>
      <c r="Y96" s="116" t="s">
        <v>39</v>
      </c>
      <c r="Z96" s="102">
        <f>+'3.2.1.3'!Z96/'3.2.1.3'!Z95-1</f>
        <v>6.2832135042200754E-2</v>
      </c>
      <c r="AA96" s="102" t="s">
        <v>39</v>
      </c>
      <c r="AB96" s="102" t="s">
        <v>39</v>
      </c>
      <c r="AC96" s="102">
        <f>+'3.2.1.3'!AC96/'3.2.1.3'!AC95-1</f>
        <v>-2.0170815918589824E-2</v>
      </c>
      <c r="AD96" s="110" t="s">
        <v>39</v>
      </c>
      <c r="AE96" s="102" t="s">
        <v>39</v>
      </c>
      <c r="AF96" s="102">
        <f>+'3.2.1.3'!AF96/'3.2.1.3'!AF95-1</f>
        <v>0.2168792934249264</v>
      </c>
      <c r="AG96" s="102" t="s">
        <v>39</v>
      </c>
      <c r="AH96" s="104" t="s">
        <v>39</v>
      </c>
      <c r="AI96" s="102">
        <f>+'3.2.1.3'!AI96/'3.2.1.3'!AI95-1</f>
        <v>0.68520309477756292</v>
      </c>
      <c r="AJ96" s="102" t="s">
        <v>39</v>
      </c>
      <c r="AK96" s="309">
        <f>+'3.2.1.3'!AK96/'3.2.1.3'!AK95-1</f>
        <v>8.8721877897613544E-2</v>
      </c>
      <c r="AL96" s="301">
        <f>+'3.2.1.3'!AL96/'3.2.1.3'!AL95-1</f>
        <v>-1.0444165548679329E-2</v>
      </c>
    </row>
    <row r="97" spans="1:38" ht="16.5" thickBot="1" x14ac:dyDescent="0.3">
      <c r="A97" s="458"/>
      <c r="B97" s="5" t="s">
        <v>23</v>
      </c>
      <c r="C97" s="127">
        <f>+'3.2.1.3'!C97/'3.2.1.3'!C96-1</f>
        <v>6.8257123923127994E-2</v>
      </c>
      <c r="D97" s="120">
        <f>+'3.2.1.3'!D97/'3.2.1.3'!D96-1</f>
        <v>-0.30275974025974028</v>
      </c>
      <c r="E97" s="120" t="s">
        <v>39</v>
      </c>
      <c r="F97" s="120" t="s">
        <v>39</v>
      </c>
      <c r="G97" s="133">
        <f>+'3.2.1.3'!G97/'3.2.1.3'!G96-1</f>
        <v>-9.850419554906964E-2</v>
      </c>
      <c r="H97" s="129">
        <f>+'3.2.1.3'!H97/'3.2.1.3'!H96-1</f>
        <v>0.17527035298918592</v>
      </c>
      <c r="I97" s="121">
        <f>+'3.2.1.3'!I97/'3.2.1.3'!I96-1</f>
        <v>0.15161110076364315</v>
      </c>
      <c r="J97" s="137">
        <f>+'3.2.1.3'!J97/'3.2.1.3'!J96-1</f>
        <v>0.16689736998220295</v>
      </c>
      <c r="K97" s="129">
        <f>+'3.2.1.3'!K97/'3.2.1.3'!K96-1</f>
        <v>-0.11651376146788994</v>
      </c>
      <c r="L97" s="121">
        <f>+'3.2.1.3'!L97/'3.2.1.3'!L96-1</f>
        <v>0.31510474090407947</v>
      </c>
      <c r="M97" s="121">
        <f>+'3.2.1.3'!M97/'3.2.1.3'!M96-1</f>
        <v>0.87135107207439932</v>
      </c>
      <c r="N97" s="121">
        <v>0</v>
      </c>
      <c r="O97" s="148">
        <f>+'3.2.1.3'!O97/'3.2.1.3'!O96-1</f>
        <v>0.54790067095524653</v>
      </c>
      <c r="P97" s="129">
        <f>+'3.2.1.3'!P97/'3.2.1.3'!P96-1</f>
        <v>-0.95384615384615379</v>
      </c>
      <c r="Q97" s="243" t="s">
        <v>39</v>
      </c>
      <c r="R97" s="148">
        <f>+'3.2.1.3'!R97/'3.2.1.3'!R96-1</f>
        <v>-0.95384615384615379</v>
      </c>
      <c r="S97" s="140">
        <f>+'3.2.1.3'!S97/'3.2.1.3'!S96-1</f>
        <v>-1</v>
      </c>
      <c r="T97" s="123">
        <f>+'3.2.1.3'!T97/'3.2.1.3'!T96-1</f>
        <v>-1</v>
      </c>
      <c r="U97" s="10" t="s">
        <v>39</v>
      </c>
      <c r="V97" s="123">
        <f>+'3.2.1.3'!V97/'3.2.1.3'!V96-1</f>
        <v>-0.86909514304723889</v>
      </c>
      <c r="W97" s="123" t="s">
        <v>39</v>
      </c>
      <c r="X97" s="137">
        <f>+'3.2.1.3'!X97/'3.2.1.3'!X96-1</f>
        <v>-0.91541272570937227</v>
      </c>
      <c r="Y97" s="116" t="s">
        <v>39</v>
      </c>
      <c r="Z97" s="123">
        <f>+'3.2.1.3'!Z97/'3.2.1.3'!Z96-1</f>
        <v>0.35367647058823537</v>
      </c>
      <c r="AA97" s="123" t="s">
        <v>39</v>
      </c>
      <c r="AB97" s="123" t="s">
        <v>39</v>
      </c>
      <c r="AC97" s="123">
        <f>+'3.2.1.3'!AC97/'3.2.1.3'!AC96-1</f>
        <v>0.20725148367952517</v>
      </c>
      <c r="AD97" s="122" t="s">
        <v>39</v>
      </c>
      <c r="AE97" s="123" t="s">
        <v>39</v>
      </c>
      <c r="AF97" s="123">
        <f>+'3.2.1.3'!AF97/'3.2.1.3'!AF96-1</f>
        <v>-0.10161290322580641</v>
      </c>
      <c r="AG97" s="123" t="s">
        <v>39</v>
      </c>
      <c r="AH97" s="141" t="s">
        <v>39</v>
      </c>
      <c r="AI97" s="123">
        <f>+'3.2.1.3'!AI97/'3.2.1.3'!AI96-1</f>
        <v>-0.54806312769010046</v>
      </c>
      <c r="AJ97" s="123" t="s">
        <v>39</v>
      </c>
      <c r="AK97" s="310">
        <f>+'3.2.1.3'!AK97/'3.2.1.3'!AK96-1</f>
        <v>0.1167241920301223</v>
      </c>
      <c r="AL97" s="302">
        <f>+'3.2.1.3'!AL97/'3.2.1.3'!AL96-1</f>
        <v>-1.9242824030205607E-3</v>
      </c>
    </row>
    <row r="98" spans="1:38" ht="15.75" x14ac:dyDescent="0.25">
      <c r="A98" s="469">
        <v>2014</v>
      </c>
      <c r="B98" s="6" t="s">
        <v>12</v>
      </c>
      <c r="C98" s="128">
        <f>+'3.2.1.3'!C98/'3.2.1.3'!C97-1</f>
        <v>-3.1017369727046606E-3</v>
      </c>
      <c r="D98" s="113">
        <f>+'3.2.1.3'!D98/'3.2.1.3'!D97-1</f>
        <v>0.77881257275902205</v>
      </c>
      <c r="E98" s="113" t="s">
        <v>39</v>
      </c>
      <c r="F98" s="113" t="s">
        <v>39</v>
      </c>
      <c r="G98" s="134">
        <f>+'3.2.1.3'!G98/'3.2.1.3'!G97-1</f>
        <v>0.26871711857547553</v>
      </c>
      <c r="H98" s="130">
        <f>+'3.2.1.3'!H98/'3.2.1.3'!H97-1</f>
        <v>-0.22612847222222221</v>
      </c>
      <c r="I98" s="114">
        <f>+'3.2.1.3'!I98/'3.2.1.3'!I97-1</f>
        <v>-0.10334788937409023</v>
      </c>
      <c r="J98" s="138">
        <f>+'3.2.1.3'!J98/'3.2.1.3'!J97-1</f>
        <v>-0.18324577755182736</v>
      </c>
      <c r="K98" s="130">
        <f>+'3.2.1.3'!K98/'3.2.1.3'!K97-1</f>
        <v>0.93457943925233655</v>
      </c>
      <c r="L98" s="114">
        <f>+'3.2.1.3'!L98/'3.2.1.3'!L97-1</f>
        <v>0.21076458752515093</v>
      </c>
      <c r="M98" s="114">
        <f>+'3.2.1.3'!M98/'3.2.1.3'!M97-1</f>
        <v>0.38224737713970192</v>
      </c>
      <c r="N98" s="114">
        <v>0</v>
      </c>
      <c r="O98" s="149">
        <f>+'3.2.1.3'!O98/'3.2.1.3'!O97-1</f>
        <v>0.38408258110644389</v>
      </c>
      <c r="P98" s="130">
        <f>+'3.2.1.3'!P98/'3.2.1.3'!P97-1</f>
        <v>-1</v>
      </c>
      <c r="Q98" s="242" t="s">
        <v>39</v>
      </c>
      <c r="R98" s="149">
        <f>+'3.2.1.3'!R98/'3.2.1.3'!R97-1</f>
        <v>-1</v>
      </c>
      <c r="S98" s="139">
        <v>0</v>
      </c>
      <c r="T98" s="116">
        <v>0</v>
      </c>
      <c r="U98" s="14" t="s">
        <v>39</v>
      </c>
      <c r="V98" s="116">
        <f>+'3.2.1.3'!V98/'3.2.1.3'!V97-1</f>
        <v>4.8271918678526049</v>
      </c>
      <c r="W98" s="116" t="s">
        <v>39</v>
      </c>
      <c r="X98" s="138">
        <f>+'3.2.1.3'!X98/'3.2.1.3'!X97-1</f>
        <v>11.340533672172809</v>
      </c>
      <c r="Y98" s="116" t="s">
        <v>39</v>
      </c>
      <c r="Z98" s="116">
        <f>+'3.2.1.3'!Z98/'3.2.1.3'!Z97-1</f>
        <v>0.17316675719717556</v>
      </c>
      <c r="AA98" s="116" t="s">
        <v>39</v>
      </c>
      <c r="AB98" s="116" t="s">
        <v>39</v>
      </c>
      <c r="AC98" s="116">
        <f>+'3.2.1.3'!AC98/'3.2.1.3'!AC97-1</f>
        <v>0.48467624241493201</v>
      </c>
      <c r="AD98" s="118" t="s">
        <v>39</v>
      </c>
      <c r="AE98" s="116" t="s">
        <v>39</v>
      </c>
      <c r="AF98" s="116">
        <f>+'3.2.1.3'!AF98/'3.2.1.3'!AF97-1</f>
        <v>1.3895870736086176</v>
      </c>
      <c r="AG98" s="116" t="s">
        <v>39</v>
      </c>
      <c r="AH98" s="246" t="s">
        <v>39</v>
      </c>
      <c r="AI98" s="483" t="s">
        <v>39</v>
      </c>
      <c r="AJ98" s="483"/>
      <c r="AK98" s="308">
        <f>+'3.2.1.3'!AK98/'3.2.1.3'!AK97-1</f>
        <v>0.33279813751856469</v>
      </c>
      <c r="AL98" s="314">
        <f>+'3.2.1.3'!AL98/'3.2.1.3'!AL97-1</f>
        <v>0.33620097860220555</v>
      </c>
    </row>
    <row r="99" spans="1:38" ht="15.75" x14ac:dyDescent="0.25">
      <c r="A99" s="456"/>
      <c r="B99" s="4" t="s">
        <v>13</v>
      </c>
      <c r="C99" s="126">
        <f>+'3.2.1.3'!C99/'3.2.1.3'!C98-1</f>
        <v>-1</v>
      </c>
      <c r="D99" s="111">
        <f>+'3.2.1.3'!D99/'3.2.1.3'!D98-1</f>
        <v>4.5157068062827266E-2</v>
      </c>
      <c r="E99" s="111" t="s">
        <v>39</v>
      </c>
      <c r="F99" s="111" t="s">
        <v>39</v>
      </c>
      <c r="G99" s="132">
        <f>+'3.2.1.3'!G99/'3.2.1.3'!G98-1</f>
        <v>-0.49059011164274324</v>
      </c>
      <c r="H99" s="100">
        <f>+'3.2.1.3'!H99/'3.2.1.3'!H98-1</f>
        <v>0.32136848008973651</v>
      </c>
      <c r="I99" s="112">
        <f>+'3.2.1.3'!I99/'3.2.1.3'!I98-1</f>
        <v>0.12193362193362201</v>
      </c>
      <c r="J99" s="136">
        <f>+'3.2.1.3'!J99/'3.2.1.3'!J98-1</f>
        <v>0.24489937063420708</v>
      </c>
      <c r="K99" s="100">
        <f>+'3.2.1.3'!K99/'3.2.1.3'!K98-1</f>
        <v>0.1132581857219539</v>
      </c>
      <c r="L99" s="112">
        <f>+'3.2.1.3'!L99/'3.2.1.3'!L98-1</f>
        <v>-0.1473480127406176</v>
      </c>
      <c r="M99" s="112">
        <f>+'3.2.1.3'!M99/'3.2.1.3'!M98-1</f>
        <v>-0.10611205432937176</v>
      </c>
      <c r="N99" s="112">
        <v>0</v>
      </c>
      <c r="O99" s="147">
        <f>+'3.2.1.3'!O99/'3.2.1.3'!O98-1</f>
        <v>-8.9335873179866354E-2</v>
      </c>
      <c r="P99" s="100">
        <v>0</v>
      </c>
      <c r="Q99" s="222" t="s">
        <v>39</v>
      </c>
      <c r="R99" s="147">
        <v>0</v>
      </c>
      <c r="S99" s="103">
        <f>+'3.2.1.3'!S99/'3.2.1.3'!S98-1</f>
        <v>-0.30941949616648412</v>
      </c>
      <c r="T99" s="102">
        <f>+'3.2.1.3'!T99/'3.2.1.3'!T98-1</f>
        <v>-0.18333333333333335</v>
      </c>
      <c r="U99" s="9" t="s">
        <v>39</v>
      </c>
      <c r="V99" s="102">
        <f>+'3.2.1.3'!V99/'3.2.1.3'!V98-1</f>
        <v>0.32119494112516356</v>
      </c>
      <c r="W99" s="102" t="s">
        <v>39</v>
      </c>
      <c r="X99" s="136">
        <f>+'3.2.1.3'!X99/'3.2.1.3'!X98-1</f>
        <v>3.11985172981879E-2</v>
      </c>
      <c r="Y99" s="116" t="s">
        <v>39</v>
      </c>
      <c r="Z99" s="102">
        <f>+'3.2.1.3'!Z99/'3.2.1.3'!Z98-1</f>
        <v>-7.5655153254930996E-2</v>
      </c>
      <c r="AA99" s="102" t="s">
        <v>39</v>
      </c>
      <c r="AB99" s="102" t="s">
        <v>39</v>
      </c>
      <c r="AC99" s="102">
        <f>+'3.2.1.3'!AC99/'3.2.1.3'!AC98-1</f>
        <v>-0.17890216772724921</v>
      </c>
      <c r="AD99" s="110" t="s">
        <v>39</v>
      </c>
      <c r="AE99" s="102" t="s">
        <v>39</v>
      </c>
      <c r="AF99" s="102">
        <f>+'3.2.1.3'!AF99/'3.2.1.3'!AF98-1</f>
        <v>-0.18219383921863264</v>
      </c>
      <c r="AG99" s="102" t="s">
        <v>39</v>
      </c>
      <c r="AH99" s="104" t="s">
        <v>39</v>
      </c>
      <c r="AI99" s="476">
        <f>+'3.2.1.3'!AI99/'3.2.1.3'!AI98-1</f>
        <v>2.6256038647342996</v>
      </c>
      <c r="AJ99" s="476"/>
      <c r="AK99" s="309">
        <f>+'3.2.1.3'!AK99/'3.2.1.3'!AK98-1</f>
        <v>-0.11061920250572221</v>
      </c>
      <c r="AL99" s="301">
        <f>+'3.2.1.3'!AL99/'3.2.1.3'!AL98-1</f>
        <v>-4.1767322890591707E-2</v>
      </c>
    </row>
    <row r="100" spans="1:38" ht="15.75" x14ac:dyDescent="0.25">
      <c r="A100" s="456"/>
      <c r="B100" s="4" t="s">
        <v>14</v>
      </c>
      <c r="C100" s="126">
        <v>0</v>
      </c>
      <c r="D100" s="111">
        <f>+'3.2.1.3'!D100/'3.2.1.3'!D99-1</f>
        <v>-0.37570444583594242</v>
      </c>
      <c r="E100" s="111" t="s">
        <v>39</v>
      </c>
      <c r="F100" s="111" t="s">
        <v>39</v>
      </c>
      <c r="G100" s="132">
        <f>+'3.2.1.3'!G100/'3.2.1.3'!G99-1</f>
        <v>-0.37570444583594242</v>
      </c>
      <c r="H100" s="100">
        <f>+'3.2.1.3'!H100/'3.2.1.3'!H99-1</f>
        <v>0.11646859083191852</v>
      </c>
      <c r="I100" s="112">
        <f>+'3.2.1.3'!I100/'3.2.1.3'!I99-1</f>
        <v>0.15980707395498395</v>
      </c>
      <c r="J100" s="136">
        <f>+'3.2.1.3'!J100/'3.2.1.3'!J99-1</f>
        <v>0.13144444444444447</v>
      </c>
      <c r="K100" s="100">
        <f>+'3.2.1.3'!K100/'3.2.1.3'!K99-1</f>
        <v>-0.17020250723240116</v>
      </c>
      <c r="L100" s="112">
        <f>+'3.2.1.3'!L100/'3.2.1.3'!L99-1</f>
        <v>6.3180120188403466E-2</v>
      </c>
      <c r="M100" s="112">
        <f>+'3.2.1.3'!M100/'3.2.1.3'!M99-1</f>
        <v>-0.33623819898329699</v>
      </c>
      <c r="N100" s="112">
        <v>0</v>
      </c>
      <c r="O100" s="147">
        <f>+'3.2.1.3'!O100/'3.2.1.3'!O99-1</f>
        <v>-0.22463305679642631</v>
      </c>
      <c r="P100" s="100">
        <f>+'3.2.1.3'!P100/'3.2.1.3'!P99-1</f>
        <v>-1</v>
      </c>
      <c r="Q100" s="222" t="s">
        <v>39</v>
      </c>
      <c r="R100" s="147">
        <f>+'3.2.1.3'!R100/'3.2.1.3'!R99-1</f>
        <v>-1</v>
      </c>
      <c r="S100" s="103">
        <f>+'3.2.1.3'!S100/'3.2.1.3'!S99-1</f>
        <v>-0.26486915146708956</v>
      </c>
      <c r="T100" s="102">
        <f>+'3.2.1.3'!T100/'3.2.1.3'!T99-1</f>
        <v>-0.14768089053803335</v>
      </c>
      <c r="U100" s="9" t="s">
        <v>39</v>
      </c>
      <c r="V100" s="102">
        <f>+'3.2.1.3'!V100/'3.2.1.3'!V99-1</f>
        <v>-7.3774550255817806E-2</v>
      </c>
      <c r="W100" s="102" t="s">
        <v>39</v>
      </c>
      <c r="X100" s="136">
        <f>+'3.2.1.3'!X100/'3.2.1.3'!X99-1</f>
        <v>-0.11772341487768345</v>
      </c>
      <c r="Y100" s="116" t="s">
        <v>39</v>
      </c>
      <c r="Z100" s="102">
        <f>+'3.2.1.3'!Z100/'3.2.1.3'!Z99-1</f>
        <v>-8.1646964536165045E-2</v>
      </c>
      <c r="AA100" s="102" t="s">
        <v>39</v>
      </c>
      <c r="AB100" s="102" t="s">
        <v>39</v>
      </c>
      <c r="AC100" s="102">
        <f>+'3.2.1.3'!AC100/'3.2.1.3'!AC99-1</f>
        <v>-0.20433495053871842</v>
      </c>
      <c r="AD100" s="110" t="s">
        <v>39</v>
      </c>
      <c r="AE100" s="102" t="s">
        <v>39</v>
      </c>
      <c r="AF100" s="102">
        <f>+'3.2.1.3'!AF100/'3.2.1.3'!AF99-1</f>
        <v>-0.32016536518144234</v>
      </c>
      <c r="AG100" s="102" t="s">
        <v>39</v>
      </c>
      <c r="AH100" s="104" t="s">
        <v>39</v>
      </c>
      <c r="AI100" s="476">
        <f>+'3.2.1.3'!AI100/'3.2.1.3'!AI99-1</f>
        <v>-0.12058627581612258</v>
      </c>
      <c r="AJ100" s="476"/>
      <c r="AK100" s="309">
        <f>+'3.2.1.3'!AK100/'3.2.1.3'!AK99-1</f>
        <v>-0.1671463885408554</v>
      </c>
      <c r="AL100" s="301">
        <f>+'3.2.1.3'!AL100/'3.2.1.3'!AL99-1</f>
        <v>-0.12545914991672558</v>
      </c>
    </row>
    <row r="101" spans="1:38" ht="15.75" x14ac:dyDescent="0.25">
      <c r="A101" s="456"/>
      <c r="B101" s="4" t="s">
        <v>15</v>
      </c>
      <c r="C101" s="126">
        <v>0</v>
      </c>
      <c r="D101" s="111">
        <f>+'3.2.1.3'!D101/'3.2.1.3'!D100-1</f>
        <v>0.3159478435305918</v>
      </c>
      <c r="E101" s="111" t="s">
        <v>39</v>
      </c>
      <c r="F101" s="111" t="s">
        <v>39</v>
      </c>
      <c r="G101" s="132">
        <f>+'3.2.1.3'!G101/'3.2.1.3'!G100-1</f>
        <v>1.3921765295887663</v>
      </c>
      <c r="H101" s="100">
        <f>+'3.2.1.3'!H101/'3.2.1.3'!H100-1</f>
        <v>-0.13404805352798055</v>
      </c>
      <c r="I101" s="112">
        <f>+'3.2.1.3'!I101/'3.2.1.3'!I100-1</f>
        <v>1.5941225395065262E-2</v>
      </c>
      <c r="J101" s="136">
        <f>+'3.2.1.3'!J101/'3.2.1.3'!J100-1</f>
        <v>-8.0919179023863252E-2</v>
      </c>
      <c r="K101" s="100">
        <f>+'3.2.1.3'!K101/'3.2.1.3'!K100-1</f>
        <v>-0.20598489250435792</v>
      </c>
      <c r="L101" s="112">
        <f>+'3.2.1.3'!L101/'3.2.1.3'!L100-1</f>
        <v>-0.33715245951726247</v>
      </c>
      <c r="M101" s="112">
        <f>+'3.2.1.3'!M101/'3.2.1.3'!M100-1</f>
        <v>-0.14096953374852716</v>
      </c>
      <c r="N101" s="112">
        <v>0</v>
      </c>
      <c r="O101" s="147">
        <f>+'3.2.1.3'!O101/'3.2.1.3'!O100-1</f>
        <v>-0.20992226794695934</v>
      </c>
      <c r="P101" s="100">
        <v>0</v>
      </c>
      <c r="Q101" s="222" t="s">
        <v>39</v>
      </c>
      <c r="R101" s="147">
        <v>0</v>
      </c>
      <c r="S101" s="103">
        <f>+'3.2.1.3'!S101/'3.2.1.3'!S100-1</f>
        <v>-4.530744336569581E-2</v>
      </c>
      <c r="T101" s="102">
        <f>+'3.2.1.3'!T101/'3.2.1.3'!T100-1</f>
        <v>1.0448410970831601E-2</v>
      </c>
      <c r="U101" s="9" t="s">
        <v>39</v>
      </c>
      <c r="V101" s="102">
        <f>+'3.2.1.3'!V101/'3.2.1.3'!V100-1</f>
        <v>-5.5238774055595186E-2</v>
      </c>
      <c r="W101" s="102" t="s">
        <v>39</v>
      </c>
      <c r="X101" s="136">
        <f>+'3.2.1.3'!X101/'3.2.1.3'!X100-1</f>
        <v>-3.7120869171570869E-2</v>
      </c>
      <c r="Y101" s="116" t="s">
        <v>39</v>
      </c>
      <c r="Z101" s="102">
        <f>+'3.2.1.3'!Z101/'3.2.1.3'!Z100-1</f>
        <v>-0.2091196683756954</v>
      </c>
      <c r="AA101" s="102" t="s">
        <v>39</v>
      </c>
      <c r="AB101" s="102" t="s">
        <v>39</v>
      </c>
      <c r="AC101" s="102">
        <f>+'3.2.1.3'!AC101/'3.2.1.3'!AC100-1</f>
        <v>-0.11371555273994294</v>
      </c>
      <c r="AD101" s="110" t="s">
        <v>39</v>
      </c>
      <c r="AE101" s="102" t="s">
        <v>39</v>
      </c>
      <c r="AF101" s="102">
        <f>+'3.2.1.3'!AF101/'3.2.1.3'!AF100-1</f>
        <v>2.1621621621621623E-2</v>
      </c>
      <c r="AG101" s="102" t="s">
        <v>39</v>
      </c>
      <c r="AH101" s="104" t="s">
        <v>39</v>
      </c>
      <c r="AI101" s="476">
        <f>+'3.2.1.3'!AI101/'3.2.1.3'!AI100-1</f>
        <v>-0.875</v>
      </c>
      <c r="AJ101" s="476"/>
      <c r="AK101" s="309">
        <f>+'3.2.1.3'!AK101/'3.2.1.3'!AK100-1</f>
        <v>-0.18198820898556622</v>
      </c>
      <c r="AL101" s="301">
        <f>+'3.2.1.3'!AL101/'3.2.1.3'!AL100-1</f>
        <v>-0.12497391213607434</v>
      </c>
    </row>
    <row r="102" spans="1:38" ht="15.75" x14ac:dyDescent="0.25">
      <c r="A102" s="456"/>
      <c r="B102" s="4" t="s">
        <v>16</v>
      </c>
      <c r="C102" s="126">
        <f>+'3.2.1.3'!C102/'3.2.1.3'!C101-1</f>
        <v>0.14911463187325258</v>
      </c>
      <c r="D102" s="111">
        <f>+'3.2.1.3'!D102/'3.2.1.3'!D101-1</f>
        <v>-0.10137195121951215</v>
      </c>
      <c r="E102" s="111" t="s">
        <v>39</v>
      </c>
      <c r="F102" s="111" t="s">
        <v>39</v>
      </c>
      <c r="G102" s="132">
        <f>+'3.2.1.3'!G102/'3.2.1.3'!G101-1</f>
        <v>1.132075471698113E-2</v>
      </c>
      <c r="H102" s="100">
        <f>+'3.2.1.3'!H102/'3.2.1.3'!H101-1</f>
        <v>0.16024233909913077</v>
      </c>
      <c r="I102" s="112">
        <f>+'3.2.1.3'!I102/'3.2.1.3'!I101-1</f>
        <v>-5.0484377131941871E-3</v>
      </c>
      <c r="J102" s="136">
        <f>+'3.2.1.3'!J102/'3.2.1.3'!J101-1</f>
        <v>9.5523025964312502E-2</v>
      </c>
      <c r="K102" s="100">
        <f>+'3.2.1.3'!K102/'3.2.1.3'!K101-1</f>
        <v>0.17050859860958645</v>
      </c>
      <c r="L102" s="112">
        <f>+'3.2.1.3'!L102/'3.2.1.3'!L101-1</f>
        <v>0.17561650149804109</v>
      </c>
      <c r="M102" s="112">
        <f>+'3.2.1.3'!M102/'3.2.1.3'!M101-1</f>
        <v>-0.23601449985304201</v>
      </c>
      <c r="N102" s="112">
        <v>0</v>
      </c>
      <c r="O102" s="147">
        <f>+'3.2.1.3'!O102/'3.2.1.3'!O101-1</f>
        <v>-6.8348862781410946E-2</v>
      </c>
      <c r="P102" s="100">
        <f>+'3.2.1.3'!P102/'3.2.1.3'!P101-1</f>
        <v>35.148648648648646</v>
      </c>
      <c r="Q102" s="222" t="s">
        <v>39</v>
      </c>
      <c r="R102" s="147">
        <f>+'3.2.1.3'!R102/'3.2.1.3'!R101-1</f>
        <v>35.148648648648646</v>
      </c>
      <c r="S102" s="103">
        <f>+'3.2.1.3'!S102/'3.2.1.3'!S101-1</f>
        <v>-1</v>
      </c>
      <c r="T102" s="102">
        <f>+'3.2.1.3'!T102/'3.2.1.3'!T101-1</f>
        <v>0.23050409306333486</v>
      </c>
      <c r="U102" s="9" t="s">
        <v>39</v>
      </c>
      <c r="V102" s="102">
        <f>+'3.2.1.3'!V102/'3.2.1.3'!V101-1</f>
        <v>-2.9234251225952468E-2</v>
      </c>
      <c r="W102" s="102" t="s">
        <v>39</v>
      </c>
      <c r="X102" s="136">
        <f>+'3.2.1.3'!X102/'3.2.1.3'!X101-1</f>
        <v>-5.9355900329101985E-2</v>
      </c>
      <c r="Y102" s="116" t="s">
        <v>39</v>
      </c>
      <c r="Z102" s="102">
        <f>+'3.2.1.3'!Z102/'3.2.1.3'!Z101-1</f>
        <v>-0.23213793103448277</v>
      </c>
      <c r="AA102" s="102" t="s">
        <v>39</v>
      </c>
      <c r="AB102" s="102" t="s">
        <v>39</v>
      </c>
      <c r="AC102" s="102">
        <f>+'3.2.1.3'!AC102/'3.2.1.3'!AC101-1</f>
        <v>-0.1348284488920658</v>
      </c>
      <c r="AD102" s="110" t="s">
        <v>39</v>
      </c>
      <c r="AE102" s="102" t="s">
        <v>39</v>
      </c>
      <c r="AF102" s="102">
        <f>+'3.2.1.3'!AF102/'3.2.1.3'!AF101-1</f>
        <v>-0.22949735449735453</v>
      </c>
      <c r="AG102" s="102" t="s">
        <v>39</v>
      </c>
      <c r="AH102" s="104" t="s">
        <v>39</v>
      </c>
      <c r="AI102" s="476">
        <f>+'3.2.1.3'!AI102/'3.2.1.3'!AI101-1</f>
        <v>6.1454545454545455</v>
      </c>
      <c r="AJ102" s="476"/>
      <c r="AK102" s="309">
        <f>+'3.2.1.3'!AK102/'3.2.1.3'!AK101-1</f>
        <v>-0.12550325562900744</v>
      </c>
      <c r="AL102" s="301">
        <f>+'3.2.1.3'!AL102/'3.2.1.3'!AL101-1</f>
        <v>3.055915805792786E-3</v>
      </c>
    </row>
    <row r="103" spans="1:38" ht="15.75" x14ac:dyDescent="0.25">
      <c r="A103" s="456"/>
      <c r="B103" s="4" t="s">
        <v>17</v>
      </c>
      <c r="C103" s="126">
        <f>+'3.2.1.3'!C103/'3.2.1.3'!C102-1</f>
        <v>-0.17031630170316303</v>
      </c>
      <c r="D103" s="111">
        <f>+'3.2.1.3'!D103/'3.2.1.3'!D102-1</f>
        <v>0.42832909245122996</v>
      </c>
      <c r="E103" s="111" t="s">
        <v>39</v>
      </c>
      <c r="F103" s="111" t="s">
        <v>39</v>
      </c>
      <c r="G103" s="132">
        <f>+'3.2.1.3'!G103/'3.2.1.3'!G102-1</f>
        <v>0.12230514096185741</v>
      </c>
      <c r="H103" s="100">
        <f>+'3.2.1.3'!H103/'3.2.1.3'!H102-1</f>
        <v>0.10670500983805065</v>
      </c>
      <c r="I103" s="112">
        <f>+'3.2.1.3'!I103/'3.2.1.3'!I102-1</f>
        <v>-0.24533735600658257</v>
      </c>
      <c r="J103" s="136">
        <f>+'3.2.1.3'!J103/'3.2.1.3'!J102-1</f>
        <v>-1.8482395396469342E-2</v>
      </c>
      <c r="K103" s="100">
        <f>+'3.2.1.3'!K103/'3.2.1.3'!K102-1</f>
        <v>-1.3129102844638973E-2</v>
      </c>
      <c r="L103" s="112">
        <f>+'3.2.1.3'!L103/'3.2.1.3'!L102-1</f>
        <v>-0.2462262301509508</v>
      </c>
      <c r="M103" s="112">
        <f>+'3.2.1.3'!M103/'3.2.1.3'!M102-1</f>
        <v>-0.40497563477814824</v>
      </c>
      <c r="N103" s="112">
        <v>0</v>
      </c>
      <c r="O103" s="147">
        <f>+'3.2.1.3'!O103/'3.2.1.3'!O102-1</f>
        <v>-0.27680457199652131</v>
      </c>
      <c r="P103" s="100">
        <f>+'3.2.1.3'!P103/'3.2.1.3'!P102-1</f>
        <v>0.18616822429906543</v>
      </c>
      <c r="Q103" s="222" t="s">
        <v>39</v>
      </c>
      <c r="R103" s="147">
        <f>+'3.2.1.3'!R103/'3.2.1.3'!R102-1</f>
        <v>0.18616822429906543</v>
      </c>
      <c r="S103" s="103">
        <v>0</v>
      </c>
      <c r="T103" s="102">
        <f>+'3.2.1.3'!T103/'3.2.1.3'!T102-1</f>
        <v>-0.1831232492997199</v>
      </c>
      <c r="U103" s="9" t="s">
        <v>39</v>
      </c>
      <c r="V103" s="102">
        <f>+'3.2.1.3'!V103/'3.2.1.3'!V102-1</f>
        <v>-5.4012045851952628E-2</v>
      </c>
      <c r="W103" s="102" t="s">
        <v>39</v>
      </c>
      <c r="X103" s="136">
        <f>+'3.2.1.3'!X103/'3.2.1.3'!X102-1</f>
        <v>3.3737348494313757E-3</v>
      </c>
      <c r="Y103" s="116" t="s">
        <v>39</v>
      </c>
      <c r="Z103" s="102">
        <f>+'3.2.1.3'!Z103/'3.2.1.3'!Z102-1</f>
        <v>-0.100233518950961</v>
      </c>
      <c r="AA103" s="102" t="s">
        <v>39</v>
      </c>
      <c r="AB103" s="102" t="s">
        <v>39</v>
      </c>
      <c r="AC103" s="102">
        <f>+'3.2.1.3'!AC103/'3.2.1.3'!AC102-1</f>
        <v>-4.048332128472576E-2</v>
      </c>
      <c r="AD103" s="110" t="s">
        <v>39</v>
      </c>
      <c r="AE103" s="102" t="s">
        <v>39</v>
      </c>
      <c r="AF103" s="102">
        <f>+'3.2.1.3'!AF103/'3.2.1.3'!AF102-1</f>
        <v>0.26781115879828321</v>
      </c>
      <c r="AG103" s="102" t="s">
        <v>39</v>
      </c>
      <c r="AH103" s="104" t="s">
        <v>39</v>
      </c>
      <c r="AI103" s="476">
        <f>+'3.2.1.3'!AI103/'3.2.1.3'!AI102-1</f>
        <v>1.7633587786259541</v>
      </c>
      <c r="AJ103" s="476"/>
      <c r="AK103" s="309">
        <f>+'3.2.1.3'!AK103/'3.2.1.3'!AK102-1</f>
        <v>8.1902921450494492E-2</v>
      </c>
      <c r="AL103" s="301">
        <f>+'3.2.1.3'!AL103/'3.2.1.3'!AL102-1</f>
        <v>-3.8253477588871765E-2</v>
      </c>
    </row>
    <row r="104" spans="1:38" ht="15.75" x14ac:dyDescent="0.25">
      <c r="A104" s="456"/>
      <c r="B104" s="4" t="s">
        <v>18</v>
      </c>
      <c r="C104" s="126">
        <f>+'3.2.1.3'!C104/'3.2.1.3'!C103-1</f>
        <v>9.0909090909090828E-2</v>
      </c>
      <c r="D104" s="111">
        <f>+'3.2.1.3'!D104/'3.2.1.3'!D103-1</f>
        <v>0.14845605700712583</v>
      </c>
      <c r="E104" s="111" t="s">
        <v>39</v>
      </c>
      <c r="F104" s="111" t="s">
        <v>39</v>
      </c>
      <c r="G104" s="132">
        <f>+'3.2.1.3'!G104/'3.2.1.3'!G103-1</f>
        <v>0.12670853343184341</v>
      </c>
      <c r="H104" s="100">
        <f>+'3.2.1.3'!H104/'3.2.1.3'!H103-1</f>
        <v>-4.7866520787746225E-2</v>
      </c>
      <c r="I104" s="112">
        <f>+'3.2.1.3'!I104/'3.2.1.3'!I103-1</f>
        <v>-2.7621297474105022E-2</v>
      </c>
      <c r="J104" s="136">
        <f>+'3.2.1.3'!J104/'3.2.1.3'!J103-1</f>
        <v>-4.2331196899687007E-2</v>
      </c>
      <c r="K104" s="100">
        <f>+'3.2.1.3'!K104/'3.2.1.3'!K103-1</f>
        <v>0.16281279695913842</v>
      </c>
      <c r="L104" s="112">
        <f>+'3.2.1.3'!L104/'3.2.1.3'!L103-1</f>
        <v>0.15136540962288692</v>
      </c>
      <c r="M104" s="112">
        <f>+'3.2.1.3'!M104/'3.2.1.3'!M103-1</f>
        <v>0.76810344827586197</v>
      </c>
      <c r="N104" s="112">
        <v>0</v>
      </c>
      <c r="O104" s="147">
        <f>+'3.2.1.3'!O104/'3.2.1.3'!O103-1</f>
        <v>0.40027486686136404</v>
      </c>
      <c r="P104" s="100">
        <f>+'3.2.1.3'!P104/'3.2.1.3'!P103-1</f>
        <v>0.59533564450047272</v>
      </c>
      <c r="Q104" s="222" t="s">
        <v>39</v>
      </c>
      <c r="R104" s="147">
        <f>+'3.2.1.3'!R104/'3.2.1.3'!R103-1</f>
        <v>0.59533564450047272</v>
      </c>
      <c r="S104" s="103">
        <f>+'3.2.1.3'!S104/'3.2.1.3'!S103-1</f>
        <v>0.85869565217391308</v>
      </c>
      <c r="T104" s="102">
        <f>+'3.2.1.3'!T104/'3.2.1.3'!T103-1</f>
        <v>-3.5147878268323995E-2</v>
      </c>
      <c r="U104" s="9" t="s">
        <v>39</v>
      </c>
      <c r="V104" s="102">
        <f>+'3.2.1.3'!V104/'3.2.1.3'!V103-1</f>
        <v>0.35941671801191211</v>
      </c>
      <c r="W104" s="102" t="s">
        <v>39</v>
      </c>
      <c r="X104" s="136">
        <f>+'3.2.1.3'!X104/'3.2.1.3'!X103-1</f>
        <v>0.29626400996264013</v>
      </c>
      <c r="Y104" s="116" t="s">
        <v>39</v>
      </c>
      <c r="Z104" s="102">
        <f>+'3.2.1.3'!Z104/'3.2.1.3'!Z103-1</f>
        <v>0.21860650828508676</v>
      </c>
      <c r="AA104" s="102" t="s">
        <v>39</v>
      </c>
      <c r="AB104" s="102" t="s">
        <v>39</v>
      </c>
      <c r="AC104" s="102">
        <f>+'3.2.1.3'!AC104/'3.2.1.3'!AC103-1</f>
        <v>0.47680551070928856</v>
      </c>
      <c r="AD104" s="110" t="s">
        <v>39</v>
      </c>
      <c r="AE104" s="102" t="s">
        <v>39</v>
      </c>
      <c r="AF104" s="102">
        <f>+'3.2.1.3'!AF104/'3.2.1.3'!AF103-1</f>
        <v>0.4624238320920786</v>
      </c>
      <c r="AG104" s="102" t="s">
        <v>39</v>
      </c>
      <c r="AH104" s="104" t="s">
        <v>39</v>
      </c>
      <c r="AI104" s="476">
        <f>+'3.2.1.3'!AI104/'3.2.1.3'!AI103-1</f>
        <v>0.47391037446286055</v>
      </c>
      <c r="AJ104" s="476"/>
      <c r="AK104" s="309">
        <f>+'3.2.1.3'!AK104/'3.2.1.3'!AK103-1</f>
        <v>0.40724980299448377</v>
      </c>
      <c r="AL104" s="301">
        <f>+'3.2.1.3'!AL104/'3.2.1.3'!AL103-1</f>
        <v>0.24988410544858919</v>
      </c>
    </row>
    <row r="105" spans="1:38" ht="15.75" x14ac:dyDescent="0.25">
      <c r="A105" s="456"/>
      <c r="B105" s="4" t="s">
        <v>19</v>
      </c>
      <c r="C105" s="126">
        <f>+'3.2.1.3'!C105/'3.2.1.3'!C104-1</f>
        <v>-0.30734767025089604</v>
      </c>
      <c r="D105" s="111">
        <f>+'3.2.1.3'!D105/'3.2.1.3'!D104-1</f>
        <v>-0.14270941054808683</v>
      </c>
      <c r="E105" s="111" t="s">
        <v>39</v>
      </c>
      <c r="F105" s="111" t="s">
        <v>39</v>
      </c>
      <c r="G105" s="132">
        <f>+'3.2.1.3'!G105/'3.2.1.3'!G104-1</f>
        <v>-0.20295081967213113</v>
      </c>
      <c r="H105" s="100">
        <f>+'3.2.1.3'!H105/'3.2.1.3'!H104-1</f>
        <v>-1.3645504165469724E-2</v>
      </c>
      <c r="I105" s="112">
        <f>+'3.2.1.3'!I105/'3.2.1.3'!I104-1</f>
        <v>-2.354700056064285E-2</v>
      </c>
      <c r="J105" s="136">
        <f>+'3.2.1.3'!J105/'3.2.1.3'!J104-1</f>
        <v>-1.6394293125810644E-2</v>
      </c>
      <c r="K105" s="100">
        <f>+'3.2.1.3'!K105/'3.2.1.3'!K104-1</f>
        <v>-4.7943339689457964E-2</v>
      </c>
      <c r="L105" s="112">
        <f>+'3.2.1.3'!L105/'3.2.1.3'!L104-1</f>
        <v>-0.17009261350801896</v>
      </c>
      <c r="M105" s="112">
        <f>+'3.2.1.3'!M105/'3.2.1.3'!M104-1</f>
        <v>-0.31387128230131645</v>
      </c>
      <c r="N105" s="112">
        <v>0</v>
      </c>
      <c r="O105" s="147">
        <f>+'3.2.1.3'!O105/'3.2.1.3'!O104-1</f>
        <v>-0.21494295178505707</v>
      </c>
      <c r="P105" s="100">
        <f>+'3.2.1.3'!P105/'3.2.1.3'!P104-1</f>
        <v>-0.25246937969182137</v>
      </c>
      <c r="Q105" s="222" t="s">
        <v>39</v>
      </c>
      <c r="R105" s="147">
        <f>+'3.2.1.3'!R105/'3.2.1.3'!R104-1</f>
        <v>-0.25246937969182137</v>
      </c>
      <c r="S105" s="103">
        <f>+'3.2.1.3'!S105/'3.2.1.3'!S104-1</f>
        <v>0.21117608836907076</v>
      </c>
      <c r="T105" s="102">
        <f>+'3.2.1.3'!T105/'3.2.1.3'!T104-1</f>
        <v>0.26254997778764988</v>
      </c>
      <c r="U105" s="9" t="s">
        <v>39</v>
      </c>
      <c r="V105" s="102">
        <f>+'3.2.1.3'!V105/'3.2.1.3'!V104-1</f>
        <v>-0.10061942891675479</v>
      </c>
      <c r="W105" s="102" t="s">
        <v>39</v>
      </c>
      <c r="X105" s="136">
        <f>+'3.2.1.3'!X105/'3.2.1.3'!X104-1</f>
        <v>2.401767701027957E-2</v>
      </c>
      <c r="Y105" s="116" t="s">
        <v>39</v>
      </c>
      <c r="Z105" s="102">
        <f>+'3.2.1.3'!Z105/'3.2.1.3'!Z104-1</f>
        <v>5.7994757536041996E-2</v>
      </c>
      <c r="AA105" s="102" t="s">
        <v>39</v>
      </c>
      <c r="AB105" s="102" t="s">
        <v>39</v>
      </c>
      <c r="AC105" s="102">
        <f>+'3.2.1.3'!AC105/'3.2.1.3'!AC104-1</f>
        <v>-0.25078347059252237</v>
      </c>
      <c r="AD105" s="110" t="s">
        <v>39</v>
      </c>
      <c r="AE105" s="102" t="s">
        <v>39</v>
      </c>
      <c r="AF105" s="102">
        <f>+'3.2.1.3'!AF105/'3.2.1.3'!AF104-1</f>
        <v>0.38472222222222219</v>
      </c>
      <c r="AG105" s="102" t="s">
        <v>39</v>
      </c>
      <c r="AH105" s="104" t="s">
        <v>39</v>
      </c>
      <c r="AI105" s="476">
        <f>+'3.2.1.3'!AI105/'3.2.1.3'!AI104-1</f>
        <v>-0.3134110787172012</v>
      </c>
      <c r="AJ105" s="476"/>
      <c r="AK105" s="309">
        <f>+'3.2.1.3'!AK105/'3.2.1.3'!AK104-1</f>
        <v>-0.14040392727815731</v>
      </c>
      <c r="AL105" s="301">
        <f>+'3.2.1.3'!AL105/'3.2.1.3'!AL104-1</f>
        <v>-0.11408790257773382</v>
      </c>
    </row>
    <row r="106" spans="1:38" ht="15.75" x14ac:dyDescent="0.25">
      <c r="A106" s="456"/>
      <c r="B106" s="4" t="s">
        <v>20</v>
      </c>
      <c r="C106" s="126">
        <f>+'3.2.1.3'!C106/'3.2.1.3'!C105-1</f>
        <v>1.2936610608020871E-3</v>
      </c>
      <c r="D106" s="111">
        <f>+'3.2.1.3'!D106/'3.2.1.3'!D105-1</f>
        <v>-0.11821471652593485</v>
      </c>
      <c r="E106" s="111" t="s">
        <v>39</v>
      </c>
      <c r="F106" s="111" t="s">
        <v>39</v>
      </c>
      <c r="G106" s="132">
        <f>+'3.2.1.3'!G106/'3.2.1.3'!G105-1</f>
        <v>-8.0213903743315496E-2</v>
      </c>
      <c r="H106" s="100">
        <f>+'3.2.1.3'!H106/'3.2.1.3'!H105-1</f>
        <v>-7.8636959370904647E-3</v>
      </c>
      <c r="I106" s="112">
        <f>+'3.2.1.3'!I106/'3.2.1.3'!I105-1</f>
        <v>0.17569377990430612</v>
      </c>
      <c r="J106" s="136">
        <f>+'3.2.1.3'!J106/'3.2.1.3'!J105-1</f>
        <v>4.2723772350862443E-2</v>
      </c>
      <c r="K106" s="100">
        <f>+'3.2.1.3'!K106/'3.2.1.3'!K105-1</f>
        <v>-4.6638054363376202E-2</v>
      </c>
      <c r="L106" s="112">
        <f>+'3.2.1.3'!L106/'3.2.1.3'!L105-1</f>
        <v>-1.3881328252585701E-2</v>
      </c>
      <c r="M106" s="112">
        <f>+'3.2.1.3'!M106/'3.2.1.3'!M105-1</f>
        <v>-5.4894297388523694E-2</v>
      </c>
      <c r="N106" s="112">
        <v>0</v>
      </c>
      <c r="O106" s="147">
        <f>+'3.2.1.3'!O106/'3.2.1.3'!O105-1</f>
        <v>-4.0865760275042962E-2</v>
      </c>
      <c r="P106" s="100">
        <f>+'3.2.1.3'!P106/'3.2.1.3'!P105-1</f>
        <v>-0.22885835095137419</v>
      </c>
      <c r="Q106" s="222" t="s">
        <v>39</v>
      </c>
      <c r="R106" s="147">
        <f>+'3.2.1.3'!R106/'3.2.1.3'!R105-1</f>
        <v>-0.22885835095137419</v>
      </c>
      <c r="S106" s="103">
        <f>+'3.2.1.3'!S106/'3.2.1.3'!S105-1</f>
        <v>-0.49892703862660948</v>
      </c>
      <c r="T106" s="102">
        <f>+'3.2.1.3'!T106/'3.2.1.3'!T105-1</f>
        <v>-0.19352568613652354</v>
      </c>
      <c r="U106" s="9" t="s">
        <v>39</v>
      </c>
      <c r="V106" s="102">
        <f>+'3.2.1.3'!V106/'3.2.1.3'!V105-1</f>
        <v>-3.3596505963384704E-4</v>
      </c>
      <c r="W106" s="102" t="s">
        <v>39</v>
      </c>
      <c r="X106" s="136">
        <f>+'3.2.1.3'!X106/'3.2.1.3'!X105-1</f>
        <v>-0.13903743315508021</v>
      </c>
      <c r="Y106" s="116" t="s">
        <v>39</v>
      </c>
      <c r="Z106" s="102">
        <f>+'3.2.1.3'!Z106/'3.2.1.3'!Z105-1</f>
        <v>5.7293279653143347E-3</v>
      </c>
      <c r="AA106" s="102" t="s">
        <v>39</v>
      </c>
      <c r="AB106" s="102" t="s">
        <v>39</v>
      </c>
      <c r="AC106" s="102">
        <f>+'3.2.1.3'!AC106/'3.2.1.3'!AC105-1</f>
        <v>-7.9766536964980261E-3</v>
      </c>
      <c r="AD106" s="110" t="s">
        <v>39</v>
      </c>
      <c r="AE106" s="102" t="s">
        <v>39</v>
      </c>
      <c r="AF106" s="102">
        <f>+'3.2.1.3'!AF106/'3.2.1.3'!AF105-1</f>
        <v>-9.1273821464393223E-2</v>
      </c>
      <c r="AG106" s="102" t="s">
        <v>39</v>
      </c>
      <c r="AH106" s="104" t="s">
        <v>39</v>
      </c>
      <c r="AI106" s="476">
        <f>+'3.2.1.3'!AI106/'3.2.1.3'!AI105-1</f>
        <v>-4.2159538974825606E-2</v>
      </c>
      <c r="AJ106" s="476"/>
      <c r="AK106" s="309">
        <f>+'3.2.1.3'!AK106/'3.2.1.3'!AK105-1</f>
        <v>-1.9847129332059454E-2</v>
      </c>
      <c r="AL106" s="301">
        <f>+'3.2.1.3'!AL106/'3.2.1.3'!AL105-1</f>
        <v>-3.7860920775360407E-2</v>
      </c>
    </row>
    <row r="107" spans="1:38" ht="15.75" x14ac:dyDescent="0.25">
      <c r="A107" s="456"/>
      <c r="B107" s="4" t="s">
        <v>21</v>
      </c>
      <c r="C107" s="126">
        <f>+'3.2.1.3'!C107/'3.2.1.3'!C106-1</f>
        <v>0.26614987080103369</v>
      </c>
      <c r="D107" s="111">
        <f>+'3.2.1.3'!D107/'3.2.1.3'!D106-1</f>
        <v>-4.3775649794801641E-2</v>
      </c>
      <c r="E107" s="111" t="s">
        <v>39</v>
      </c>
      <c r="F107" s="111" t="s">
        <v>39</v>
      </c>
      <c r="G107" s="132">
        <f>+'3.2.1.3'!G107/'3.2.1.3'!G106-1</f>
        <v>6.3506261180679813E-2</v>
      </c>
      <c r="H107" s="100">
        <f>+'3.2.1.3'!H107/'3.2.1.3'!H106-1</f>
        <v>-0.31505944517833551</v>
      </c>
      <c r="I107" s="112">
        <f>+'3.2.1.3'!I107/'3.2.1.3'!I106-1</f>
        <v>-6.039394432687617E-2</v>
      </c>
      <c r="J107" s="136">
        <f>+'3.2.1.3'!J107/'3.2.1.3'!J106-1</f>
        <v>-0.23592493297587136</v>
      </c>
      <c r="K107" s="100">
        <f>+'3.2.1.3'!K107/'3.2.1.3'!K106-1</f>
        <v>1.7106842737094841E-2</v>
      </c>
      <c r="L107" s="112">
        <f>+'3.2.1.3'!L107/'3.2.1.3'!L106-1</f>
        <v>4.1126138559204994E-2</v>
      </c>
      <c r="M107" s="112">
        <f>+'3.2.1.3'!M107/'3.2.1.3'!M106-1</f>
        <v>-8.6278195488721843E-2</v>
      </c>
      <c r="N107" s="112">
        <v>0</v>
      </c>
      <c r="O107" s="147">
        <f>+'3.2.1.3'!O107/'3.2.1.3'!O106-1</f>
        <v>-2.0610997963340094E-2</v>
      </c>
      <c r="P107" s="100">
        <f>+'3.2.1.3'!P107/'3.2.1.3'!P106-1</f>
        <v>0.21624400274160394</v>
      </c>
      <c r="Q107" s="222" t="s">
        <v>39</v>
      </c>
      <c r="R107" s="147">
        <f>+'3.2.1.3'!R107/'3.2.1.3'!R106-1</f>
        <v>0.21624400274160394</v>
      </c>
      <c r="S107" s="103">
        <f>+'3.2.1.3'!S107/'3.2.1.3'!S106-1</f>
        <v>-1.2847965738758016E-2</v>
      </c>
      <c r="T107" s="102">
        <f>+'3.2.1.3'!T107/'3.2.1.3'!T106-1</f>
        <v>0.55235602094240832</v>
      </c>
      <c r="U107" s="102">
        <v>0</v>
      </c>
      <c r="V107" s="102">
        <f>+'3.2.1.3'!V107/'3.2.1.3'!V106-1</f>
        <v>0.20702402957486132</v>
      </c>
      <c r="W107" s="102" t="s">
        <v>39</v>
      </c>
      <c r="X107" s="136">
        <f>+'3.2.1.3'!X107/'3.2.1.3'!X106-1</f>
        <v>0.33485888634630046</v>
      </c>
      <c r="Y107" s="116" t="s">
        <v>39</v>
      </c>
      <c r="Z107" s="102">
        <f>+'3.2.1.3'!Z107/'3.2.1.3'!Z106-1</f>
        <v>0.21170130869899917</v>
      </c>
      <c r="AA107" s="102" t="s">
        <v>39</v>
      </c>
      <c r="AB107" s="102" t="s">
        <v>39</v>
      </c>
      <c r="AC107" s="102">
        <f>+'3.2.1.3'!AC107/'3.2.1.3'!AC106-1</f>
        <v>0.17326926848401647</v>
      </c>
      <c r="AD107" s="110" t="s">
        <v>39</v>
      </c>
      <c r="AE107" s="102">
        <v>0</v>
      </c>
      <c r="AF107" s="102">
        <f>+'3.2.1.3'!AF107/'3.2.1.3'!AF106-1</f>
        <v>8.3885209713024267E-2</v>
      </c>
      <c r="AG107" s="102" t="s">
        <v>39</v>
      </c>
      <c r="AH107" s="104" t="s">
        <v>39</v>
      </c>
      <c r="AI107" s="476">
        <f>+'3.2.1.3'!AI107/'3.2.1.3'!AI106-1</f>
        <v>0.23369221025965792</v>
      </c>
      <c r="AJ107" s="476"/>
      <c r="AK107" s="309">
        <f>+'3.2.1.3'!AK107/'3.2.1.3'!AK106-1</f>
        <v>0.18392485267402181</v>
      </c>
      <c r="AL107" s="301">
        <f>+'3.2.1.3'!AL107/'3.2.1.3'!AL106-1</f>
        <v>4.4673938268739777E-2</v>
      </c>
    </row>
    <row r="108" spans="1:38" ht="15.75" x14ac:dyDescent="0.25">
      <c r="A108" s="456"/>
      <c r="B108" s="4" t="s">
        <v>22</v>
      </c>
      <c r="C108" s="126">
        <f>+'3.2.1.3'!C108/'3.2.1.3'!C107-1</f>
        <v>-0.1551020408163265</v>
      </c>
      <c r="D108" s="111">
        <f>+'3.2.1.3'!D108/'3.2.1.3'!D107-1</f>
        <v>0.11015736766809736</v>
      </c>
      <c r="E108" s="111" t="s">
        <v>39</v>
      </c>
      <c r="F108" s="111" t="s">
        <v>39</v>
      </c>
      <c r="G108" s="132">
        <f>+'3.2.1.3'!G108/'3.2.1.3'!G107-1</f>
        <v>8.41042893187538E-4</v>
      </c>
      <c r="H108" s="100">
        <f>+'3.2.1.3'!H108/'3.2.1.3'!H107-1</f>
        <v>-0.10253937640630018</v>
      </c>
      <c r="I108" s="112">
        <f>+'3.2.1.3'!I108/'3.2.1.3'!I107-1</f>
        <v>7.7962577962578106E-3</v>
      </c>
      <c r="J108" s="136">
        <f>+'3.2.1.3'!J108/'3.2.1.3'!J107-1</f>
        <v>-6.0377358490566024E-2</v>
      </c>
      <c r="K108" s="100">
        <f>+'3.2.1.3'!K108/'3.2.1.3'!K107-1</f>
        <v>-4.101504868692829E-2</v>
      </c>
      <c r="L108" s="112">
        <f>+'3.2.1.3'!L108/'3.2.1.3'!L107-1</f>
        <v>-8.3244962884411411E-2</v>
      </c>
      <c r="M108" s="112">
        <f>+'3.2.1.3'!M108/'3.2.1.3'!M107-1</f>
        <v>0.20859905369265586</v>
      </c>
      <c r="N108" s="112">
        <v>0</v>
      </c>
      <c r="O108" s="147">
        <f>+'3.2.1.3'!O108/'3.2.1.3'!O107-1</f>
        <v>4.6664448511062995E-2</v>
      </c>
      <c r="P108" s="100">
        <f>+'3.2.1.3'!P108/'3.2.1.3'!P107-1</f>
        <v>-0.19780219780219777</v>
      </c>
      <c r="Q108" s="222" t="s">
        <v>39</v>
      </c>
      <c r="R108" s="147">
        <f>+'3.2.1.3'!R108/'3.2.1.3'!R107-1</f>
        <v>-0.19780219780219777</v>
      </c>
      <c r="S108" s="103">
        <f>+'3.2.1.3'!S108/'3.2.1.3'!S107-1</f>
        <v>0.41540130151843813</v>
      </c>
      <c r="T108" s="102">
        <f>+'3.2.1.3'!T108/'3.2.1.3'!T107-1</f>
        <v>0.19421023046655428</v>
      </c>
      <c r="U108" s="102">
        <f>+'3.2.1.3'!U108/'3.2.1.3'!U107-1</f>
        <v>0.20102214650766603</v>
      </c>
      <c r="V108" s="102">
        <f>+'3.2.1.3'!V108/'3.2.1.3'!V107-1</f>
        <v>-0.2507308923847974</v>
      </c>
      <c r="W108" s="102" t="s">
        <v>39</v>
      </c>
      <c r="X108" s="136">
        <f>+'3.2.1.3'!X108/'3.2.1.3'!X107-1</f>
        <v>-4.9714285714285711E-2</v>
      </c>
      <c r="Y108" s="116" t="s">
        <v>39</v>
      </c>
      <c r="Z108" s="102">
        <f>+'3.2.1.3'!Z108/'3.2.1.3'!Z107-1</f>
        <v>0.13545108005082596</v>
      </c>
      <c r="AA108" s="102" t="s">
        <v>39</v>
      </c>
      <c r="AB108" s="102" t="s">
        <v>39</v>
      </c>
      <c r="AC108" s="102">
        <f>+'3.2.1.3'!AC108/'3.2.1.3'!AC107-1</f>
        <v>-4.1203510238194685E-2</v>
      </c>
      <c r="AD108" s="110" t="s">
        <v>39</v>
      </c>
      <c r="AE108" s="102">
        <f>+'3.2.1.3'!AE108/'3.2.1.3'!AE107-1</f>
        <v>10.604651162790697</v>
      </c>
      <c r="AF108" s="102">
        <f>+'3.2.1.3'!AF108/'3.2.1.3'!AF107-1</f>
        <v>5.1255940257976862E-2</v>
      </c>
      <c r="AG108" s="102" t="s">
        <v>39</v>
      </c>
      <c r="AH108" s="104" t="s">
        <v>39</v>
      </c>
      <c r="AI108" s="476">
        <f>+'3.2.1.3'!AI108/'3.2.1.3'!AI107-1</f>
        <v>0.10497946611909659</v>
      </c>
      <c r="AJ108" s="476"/>
      <c r="AK108" s="309">
        <f>+'3.2.1.3'!AK108/'3.2.1.3'!AK107-1</f>
        <v>5.9468562874251507E-2</v>
      </c>
      <c r="AL108" s="301">
        <f>+'3.2.1.3'!AL108/'3.2.1.3'!AL107-1</f>
        <v>-9.8578251693881569E-4</v>
      </c>
    </row>
    <row r="109" spans="1:38" ht="16.5" thickBot="1" x14ac:dyDescent="0.3">
      <c r="A109" s="457"/>
      <c r="B109" s="5" t="s">
        <v>23</v>
      </c>
      <c r="C109" s="127">
        <f>+'3.2.1.3'!C109/'3.2.1.3'!C108-1</f>
        <v>3.6231884057970953E-2</v>
      </c>
      <c r="D109" s="120">
        <f>+'3.2.1.3'!D109/'3.2.1.3'!D108-1</f>
        <v>-0.25966494845360821</v>
      </c>
      <c r="E109" s="120" t="s">
        <v>39</v>
      </c>
      <c r="F109" s="120" t="s">
        <v>39</v>
      </c>
      <c r="G109" s="133">
        <f>+'3.2.1.3'!G109/'3.2.1.3'!G108-1</f>
        <v>-0.15672268907563025</v>
      </c>
      <c r="H109" s="129">
        <f>+'3.2.1.3'!H109/'3.2.1.3'!H108-1</f>
        <v>-9.8137535816618882E-2</v>
      </c>
      <c r="I109" s="121">
        <f>+'3.2.1.3'!I109/'3.2.1.3'!I108-1</f>
        <v>0.23104693140794219</v>
      </c>
      <c r="J109" s="137">
        <f>+'3.2.1.3'!J109/'3.2.1.3'!J108-1</f>
        <v>3.6778693722257394E-2</v>
      </c>
      <c r="K109" s="129">
        <f>+'3.2.1.3'!K109/'3.2.1.3'!K108-1</f>
        <v>0.11415384615384605</v>
      </c>
      <c r="L109" s="121">
        <f>+'3.2.1.3'!L109/'3.2.1.3'!L108-1</f>
        <v>0.15037593984962405</v>
      </c>
      <c r="M109" s="121">
        <f>+'3.2.1.3'!M109/'3.2.1.3'!M108-1</f>
        <v>-0.17242553191489363</v>
      </c>
      <c r="N109" s="121">
        <v>0</v>
      </c>
      <c r="O109" s="148">
        <f>+'3.2.1.3'!O109/'3.2.1.3'!O108-1</f>
        <v>-9.6956210760550388E-3</v>
      </c>
      <c r="P109" s="129">
        <f>+'3.2.1.3'!P109/'3.2.1.3'!P108-1</f>
        <v>0.6736916051984545</v>
      </c>
      <c r="Q109" s="141" t="s">
        <v>39</v>
      </c>
      <c r="R109" s="148">
        <f>+'3.2.1.3'!R109/'3.2.1.3'!R108-1</f>
        <v>0.6736916051984545</v>
      </c>
      <c r="S109" s="140">
        <f>+'3.2.1.3'!S109/'3.2.1.3'!S108-1</f>
        <v>-0.14252873563218393</v>
      </c>
      <c r="T109" s="123">
        <f>+'3.2.1.3'!T109/'3.2.1.3'!T108-1</f>
        <v>0.20781360320075315</v>
      </c>
      <c r="U109" s="124">
        <f>+'3.2.1.3'!U109/'3.2.1.3'!U108-1</f>
        <v>0.22411347517730507</v>
      </c>
      <c r="V109" s="123">
        <f>+'3.2.1.3'!V109/'3.2.1.3'!V108-1</f>
        <v>0.31828316610925311</v>
      </c>
      <c r="W109" s="123" t="s">
        <v>39</v>
      </c>
      <c r="X109" s="137">
        <f>+'3.2.1.3'!X109/'3.2.1.3'!X108-1</f>
        <v>0.22059960484494456</v>
      </c>
      <c r="Y109" s="197">
        <v>0</v>
      </c>
      <c r="Z109" s="123">
        <f>+'3.2.1.3'!Z109/'3.2.1.3'!Z108-1</f>
        <v>-9.9597135183527308E-2</v>
      </c>
      <c r="AA109" s="123" t="s">
        <v>39</v>
      </c>
      <c r="AB109" s="123" t="s">
        <v>39</v>
      </c>
      <c r="AC109" s="123">
        <f>+'3.2.1.3'!AC109/'3.2.1.3'!AC108-1</f>
        <v>0.26455718270571826</v>
      </c>
      <c r="AD109" s="122" t="s">
        <v>39</v>
      </c>
      <c r="AE109" s="123">
        <f>+'3.2.1.3'!AE109/'3.2.1.3'!AE108-1</f>
        <v>0.62124248496993983</v>
      </c>
      <c r="AF109" s="123">
        <f>+'3.2.1.3'!AF109/'3.2.1.3'!AF108-1</f>
        <v>-0.11430416532127863</v>
      </c>
      <c r="AG109" s="123" t="s">
        <v>39</v>
      </c>
      <c r="AH109" s="141" t="s">
        <v>39</v>
      </c>
      <c r="AI109" s="479">
        <f>+'3.2.1.3'!AI109/'3.2.1.3'!AI108-1</f>
        <v>-7.6655052264807955E-3</v>
      </c>
      <c r="AJ109" s="479"/>
      <c r="AK109" s="310">
        <f>+'3.2.1.3'!AK109/'3.2.1.3'!AK108-1</f>
        <v>0.29721996538203399</v>
      </c>
      <c r="AL109" s="302">
        <f>+'3.2.1.3'!AL109/'3.2.1.3'!AL108-1</f>
        <v>0.17965894403291038</v>
      </c>
    </row>
    <row r="110" spans="1:38" ht="15.75" x14ac:dyDescent="0.25">
      <c r="A110" s="435">
        <v>2015</v>
      </c>
      <c r="B110" s="331" t="s">
        <v>12</v>
      </c>
      <c r="C110" s="157">
        <f>+'3.2.1.3'!C110/'3.2.1.3'!C109-1</f>
        <v>-3.2634032634032639E-2</v>
      </c>
      <c r="D110" s="154">
        <f>+'3.2.1.3'!D110/'3.2.1.3'!D109-1</f>
        <v>0.51174934725848553</v>
      </c>
      <c r="E110" s="154" t="s">
        <v>39</v>
      </c>
      <c r="F110" s="154" t="s">
        <v>39</v>
      </c>
      <c r="G110" s="131">
        <f>+'3.2.1.3'!G110/'3.2.1.3'!G109-1</f>
        <v>0.27902341803687092</v>
      </c>
      <c r="H110" s="158">
        <f>+'3.2.1.3'!H110/'3.2.1.3'!H109-1</f>
        <v>0.38694731268202287</v>
      </c>
      <c r="I110" s="155">
        <f>+'3.2.1.3'!I110/'3.2.1.3'!I109-1</f>
        <v>-0.16142996788158082</v>
      </c>
      <c r="J110" s="135">
        <f>+'3.2.1.3'!J110/'3.2.1.3'!J109-1</f>
        <v>0.12008154943934768</v>
      </c>
      <c r="K110" s="158">
        <f>+'3.2.1.3'!K110/'3.2.1.3'!K109-1</f>
        <v>0.53134493233913282</v>
      </c>
      <c r="L110" s="155">
        <f>+'3.2.1.3'!L110/'3.2.1.3'!L109-1</f>
        <v>0.12694821518350929</v>
      </c>
      <c r="M110" s="155">
        <f>+'3.2.1.3'!M110/'3.2.1.3'!M109-1</f>
        <v>1.4385026737967914</v>
      </c>
      <c r="N110" s="155">
        <v>0</v>
      </c>
      <c r="O110" s="244">
        <f>+'3.2.1.3'!O110/'3.2.1.3'!O109-1</f>
        <v>0.75619934194687422</v>
      </c>
      <c r="P110" s="158">
        <f>+'3.2.1.3'!P110/'3.2.1.3'!P109-1</f>
        <v>6.6526757607554998E-2</v>
      </c>
      <c r="Q110" s="242" t="s">
        <v>39</v>
      </c>
      <c r="R110" s="244">
        <f>+'3.2.1.3'!R110/'3.2.1.3'!R109-1</f>
        <v>6.6526757607554998E-2</v>
      </c>
      <c r="S110" s="245">
        <f>+'3.2.1.3'!S110/'3.2.1.3'!S109-1</f>
        <v>0.94816800714924043</v>
      </c>
      <c r="T110" s="119">
        <f>+'3.2.1.3'!T110/'3.2.1.3'!T109-1</f>
        <v>0.48207326578332044</v>
      </c>
      <c r="U110" s="335">
        <f>+'3.2.1.3'!U110/'3.2.1.3'!U109-1</f>
        <v>0.77520278099652384</v>
      </c>
      <c r="V110" s="119">
        <f>+'3.2.1.3'!V110/'3.2.1.3'!V109-1</f>
        <v>-8.8231148696265027E-2</v>
      </c>
      <c r="W110" s="119" t="s">
        <v>39</v>
      </c>
      <c r="X110" s="135">
        <f>+'3.2.1.3'!X110/'3.2.1.3'!X109-1</f>
        <v>0.25181223168414379</v>
      </c>
      <c r="Y110" s="246">
        <f>+'3.2.1.3'!Y110/'3.2.1.3'!Y109-1</f>
        <v>4.8260321462338478</v>
      </c>
      <c r="Z110" s="119">
        <f>+'3.2.1.3'!Z110/'3.2.1.3'!Z109-1</f>
        <v>9.6569724086502662E-2</v>
      </c>
      <c r="AA110" s="119" t="s">
        <v>39</v>
      </c>
      <c r="AB110" s="119" t="s">
        <v>39</v>
      </c>
      <c r="AC110" s="119">
        <f>+'3.2.1.3'!AC110/'3.2.1.3'!AC109-1</f>
        <v>0.3308747501206315</v>
      </c>
      <c r="AD110" s="118" t="s">
        <v>39</v>
      </c>
      <c r="AE110" s="119">
        <f>+'3.2.1.3'!AE110/'3.2.1.3'!AE109-1</f>
        <v>1.2360939431396822E-2</v>
      </c>
      <c r="AF110" s="119">
        <f>+'3.2.1.3'!AF110/'3.2.1.3'!AF109-1</f>
        <v>0.48669340138534456</v>
      </c>
      <c r="AG110" s="119" t="s">
        <v>39</v>
      </c>
      <c r="AH110" s="246" t="s">
        <v>39</v>
      </c>
      <c r="AI110" s="480">
        <f>+'3.2.1.3'!AI110/'3.2.1.3'!AI109-1</f>
        <v>0.23408239700374533</v>
      </c>
      <c r="AJ110" s="480"/>
      <c r="AK110" s="311">
        <f>+'3.2.1.3'!AK110/'3.2.1.3'!AK109-1</f>
        <v>1.0496963755684448</v>
      </c>
      <c r="AL110" s="300">
        <f>+'3.2.1.3'!AL110/'3.2.1.3'!AL109-1</f>
        <v>0.63846606974552311</v>
      </c>
    </row>
    <row r="111" spans="1:38" ht="15.75" x14ac:dyDescent="0.25">
      <c r="A111" s="436"/>
      <c r="B111" s="332" t="s">
        <v>13</v>
      </c>
      <c r="C111" s="126">
        <f>+'3.2.1.3'!C111/'3.2.1.3'!C110-1</f>
        <v>0.1144578313253013</v>
      </c>
      <c r="D111" s="111">
        <f>+'3.2.1.3'!D111/'3.2.1.3'!D110-1</f>
        <v>3.4542314335060498E-2</v>
      </c>
      <c r="E111" s="111" t="s">
        <v>39</v>
      </c>
      <c r="F111" s="111" t="s">
        <v>39</v>
      </c>
      <c r="G111" s="132">
        <f>+'3.2.1.3'!G111/'3.2.1.3'!G110-1</f>
        <v>6.0381768601480257E-2</v>
      </c>
      <c r="H111" s="100">
        <f>+'3.2.1.3'!H111/'3.2.1.3'!H110-1</f>
        <v>6.5381311444115742E-2</v>
      </c>
      <c r="I111" s="112">
        <f>+'3.2.1.3'!I111/'3.2.1.3'!I110-1</f>
        <v>-4.9791840133222354E-2</v>
      </c>
      <c r="J111" s="136">
        <f>+'3.2.1.3'!J111/'3.2.1.3'!J110-1</f>
        <v>2.3419487926222615E-2</v>
      </c>
      <c r="K111" s="100">
        <f>+'3.2.1.3'!K111/'3.2.1.3'!K110-1</f>
        <v>-0.19116321009918846</v>
      </c>
      <c r="L111" s="112">
        <f>+'3.2.1.3'!L111/'3.2.1.3'!L110-1</f>
        <v>-0.13673879098817754</v>
      </c>
      <c r="M111" s="112">
        <f>+'3.2.1.3'!M111/'3.2.1.3'!M110-1</f>
        <v>-0.2209008097165992</v>
      </c>
      <c r="N111" s="112">
        <v>0</v>
      </c>
      <c r="O111" s="147">
        <f>+'3.2.1.3'!O111/'3.2.1.3'!O110-1</f>
        <v>-0.19612502284774269</v>
      </c>
      <c r="P111" s="100">
        <f>+'3.2.1.3'!P111/'3.2.1.3'!P110-1</f>
        <v>-2.105470287288469E-2</v>
      </c>
      <c r="Q111" s="104" t="s">
        <v>39</v>
      </c>
      <c r="R111" s="147">
        <f>+'3.2.1.3'!R111/'3.2.1.3'!R110-1</f>
        <v>2.6170798898071723E-2</v>
      </c>
      <c r="S111" s="103">
        <f>+'3.2.1.3'!S111/'3.2.1.3'!S110-1</f>
        <v>-0.22522935779816511</v>
      </c>
      <c r="T111" s="102">
        <f>+'3.2.1.3'!T111/'3.2.1.3'!T110-1</f>
        <v>-6.9681830134104672E-2</v>
      </c>
      <c r="U111" s="336">
        <f>+'3.2.1.3'!U111/'3.2.1.3'!U110-1</f>
        <v>-0.20104438642297651</v>
      </c>
      <c r="V111" s="102">
        <f>+'3.2.1.3'!V111/'3.2.1.3'!V110-1</f>
        <v>0.13000463750193236</v>
      </c>
      <c r="W111" s="102" t="s">
        <v>39</v>
      </c>
      <c r="X111" s="136">
        <f>+'3.2.1.3'!X111/'3.2.1.3'!X110-1</f>
        <v>-2.7435767695507929E-2</v>
      </c>
      <c r="Y111" s="142">
        <f>+'3.2.1.3'!Y111/'3.2.1.3'!Y110-1</f>
        <v>-8.1845721086227452E-2</v>
      </c>
      <c r="Z111" s="102">
        <f>+'3.2.1.3'!Z111/'3.2.1.3'!Z110-1</f>
        <v>-9.1238807661793042E-2</v>
      </c>
      <c r="AA111" s="102" t="s">
        <v>39</v>
      </c>
      <c r="AB111" s="102" t="s">
        <v>39</v>
      </c>
      <c r="AC111" s="102">
        <f>+'3.2.1.3'!AC111/'3.2.1.3'!AC110-1</f>
        <v>-0.11612368570984621</v>
      </c>
      <c r="AD111" s="110" t="s">
        <v>39</v>
      </c>
      <c r="AE111" s="102">
        <f>+'3.2.1.3'!AE111/'3.2.1.3'!AE110-1</f>
        <v>1.3431013431013383E-2</v>
      </c>
      <c r="AF111" s="102">
        <f>+'3.2.1.3'!AF111/'3.2.1.3'!AF110-1</f>
        <v>-8.0922020598332534E-2</v>
      </c>
      <c r="AG111" s="102" t="s">
        <v>39</v>
      </c>
      <c r="AH111" s="104" t="s">
        <v>39</v>
      </c>
      <c r="AI111" s="476">
        <f>+'3.2.1.3'!AI111/'3.2.1.3'!AI110-1</f>
        <v>-7.5493171471927134E-2</v>
      </c>
      <c r="AJ111" s="476"/>
      <c r="AK111" s="309">
        <f>+'3.2.1.3'!AK111/'3.2.1.3'!AK110-1</f>
        <v>-9.0207383985864364E-2</v>
      </c>
      <c r="AL111" s="301">
        <f>+'3.2.1.3'!AL111/'3.2.1.3'!AL110-1</f>
        <v>-7.8347342762434158E-2</v>
      </c>
    </row>
    <row r="112" spans="1:38" ht="15.75" x14ac:dyDescent="0.25">
      <c r="A112" s="436"/>
      <c r="B112" s="332" t="s">
        <v>14</v>
      </c>
      <c r="C112" s="126">
        <f>+'3.2.1.3'!C112/'3.2.1.3'!C111-1</f>
        <v>0.10054054054054062</v>
      </c>
      <c r="D112" s="111">
        <f>+'3.2.1.3'!D112/'3.2.1.3'!D111-1</f>
        <v>-0.14190317195325541</v>
      </c>
      <c r="E112" s="111" t="s">
        <v>39</v>
      </c>
      <c r="F112" s="111" t="s">
        <v>39</v>
      </c>
      <c r="G112" s="132">
        <f>+'3.2.1.3'!G112/'3.2.1.3'!G111-1</f>
        <v>-5.9515062454077894E-2</v>
      </c>
      <c r="H112" s="100">
        <f>+'3.2.1.3'!H112/'3.2.1.3'!H111-1</f>
        <v>-4.0315355671026731E-3</v>
      </c>
      <c r="I112" s="112">
        <f>+'3.2.1.3'!I112/'3.2.1.3'!I111-1</f>
        <v>9.341044514546093E-2</v>
      </c>
      <c r="J112" s="136">
        <f>+'3.2.1.3'!J112/'3.2.1.3'!J111-1</f>
        <v>2.8930519326535453E-2</v>
      </c>
      <c r="K112" s="100">
        <f>+'3.2.1.3'!K112/'3.2.1.3'!K111-1</f>
        <v>-0.17658862876254178</v>
      </c>
      <c r="L112" s="112">
        <f>+'3.2.1.3'!L112/'3.2.1.3'!L111-1</f>
        <v>-0.18863049095607232</v>
      </c>
      <c r="M112" s="112">
        <f>+'3.2.1.3'!M112/'3.2.1.3'!M111-1</f>
        <v>-0.38085958644581575</v>
      </c>
      <c r="N112" s="112">
        <v>0</v>
      </c>
      <c r="O112" s="147">
        <f>+'3.2.1.3'!O112/'3.2.1.3'!O111-1</f>
        <v>-0.28649386084583905</v>
      </c>
      <c r="P112" s="100">
        <f>+'3.2.1.3'!P112/'3.2.1.3'!P111-1</f>
        <v>-0.56442211055276381</v>
      </c>
      <c r="Q112" s="100">
        <f>+'3.2.1.3'!Q112/'3.2.1.3'!Q111-1</f>
        <v>7.7333333333333325</v>
      </c>
      <c r="R112" s="147">
        <f>+'3.2.1.3'!R112/'3.2.1.3'!R111-1</f>
        <v>-0.18255033557046985</v>
      </c>
      <c r="S112" s="103">
        <f>+'3.2.1.3'!S112/'3.2.1.3'!S111-1</f>
        <v>-0.2214328004736531</v>
      </c>
      <c r="T112" s="102">
        <f>+'3.2.1.3'!T112/'3.2.1.3'!T111-1</f>
        <v>-0.19446014697569247</v>
      </c>
      <c r="U112" s="336">
        <f>+'3.2.1.3'!U112/'3.2.1.3'!U111-1</f>
        <v>-0.30800653594771243</v>
      </c>
      <c r="V112" s="102">
        <f>+'3.2.1.3'!V112/'3.2.1.3'!V111-1</f>
        <v>-0.22339261285909717</v>
      </c>
      <c r="W112" s="102" t="s">
        <v>39</v>
      </c>
      <c r="X112" s="136">
        <f>+'3.2.1.3'!X112/'3.2.1.3'!X111-1</f>
        <v>-0.21735360425458117</v>
      </c>
      <c r="Y112" s="142">
        <f>+'3.2.1.3'!Y112/'3.2.1.3'!Y111-1</f>
        <v>-0.36343015377364052</v>
      </c>
      <c r="Z112" s="102">
        <f>+'3.2.1.3'!Z112/'3.2.1.3'!Z111-1</f>
        <v>-5.3379895235719621E-2</v>
      </c>
      <c r="AA112" s="102" t="s">
        <v>39</v>
      </c>
      <c r="AB112" s="102" t="s">
        <v>39</v>
      </c>
      <c r="AC112" s="102">
        <f>+'3.2.1.3'!AC112/'3.2.1.3'!AC111-1</f>
        <v>-0.20878992089071202</v>
      </c>
      <c r="AD112" s="110" t="s">
        <v>39</v>
      </c>
      <c r="AE112" s="102">
        <f>+'3.2.1.3'!AE112/'3.2.1.3'!AE111-1</f>
        <v>-0.25421686746987948</v>
      </c>
      <c r="AF112" s="102">
        <f>+'3.2.1.3'!AF112/'3.2.1.3'!AF111-1</f>
        <v>-0.2884204909284952</v>
      </c>
      <c r="AG112" s="102" t="s">
        <v>39</v>
      </c>
      <c r="AH112" s="104" t="s">
        <v>39</v>
      </c>
      <c r="AI112" s="476">
        <f>+'3.2.1.3'!AI112/'3.2.1.3'!AI111-1</f>
        <v>-8.8428395568321716E-2</v>
      </c>
      <c r="AJ112" s="476"/>
      <c r="AK112" s="309">
        <f>+'3.2.1.3'!AK112/'3.2.1.3'!AK111-1</f>
        <v>-0.26359136110746051</v>
      </c>
      <c r="AL112" s="301">
        <f>+'3.2.1.3'!AL112/'3.2.1.3'!AL111-1</f>
        <v>-0.21436763225851752</v>
      </c>
    </row>
    <row r="113" spans="1:38" ht="15.75" x14ac:dyDescent="0.25">
      <c r="A113" s="436"/>
      <c r="B113" s="332" t="s">
        <v>15</v>
      </c>
      <c r="C113" s="126">
        <f>+'3.2.1.3'!C113/'3.2.1.3'!C112-1</f>
        <v>-1.2770137524557912E-2</v>
      </c>
      <c r="D113" s="111">
        <f>+'3.2.1.3'!D113/'3.2.1.3'!D112-1</f>
        <v>2.7885862516212612E-2</v>
      </c>
      <c r="E113" s="111" t="s">
        <v>39</v>
      </c>
      <c r="F113" s="111" t="s">
        <v>39</v>
      </c>
      <c r="G113" s="132">
        <f>+'3.2.1.3'!G113/'3.2.1.3'!G112-1</f>
        <v>1.171875E-2</v>
      </c>
      <c r="H113" s="100">
        <f>+'3.2.1.3'!H113/'3.2.1.3'!H112-1</f>
        <v>0.19438697490330115</v>
      </c>
      <c r="I113" s="112">
        <f>+'3.2.1.3'!I113/'3.2.1.3'!I112-1</f>
        <v>2.9331623657637529E-2</v>
      </c>
      <c r="J113" s="136">
        <f>+'3.2.1.3'!J113/'3.2.1.3'!J112-1</f>
        <v>0.13505415994468772</v>
      </c>
      <c r="K113" s="100">
        <f>+'3.2.1.3'!K113/'3.2.1.3'!K112-1</f>
        <v>-8.6921202274573561E-2</v>
      </c>
      <c r="L113" s="112">
        <f>+'3.2.1.3'!L113/'3.2.1.3'!L112-1</f>
        <v>1.3570063694267516</v>
      </c>
      <c r="M113" s="112">
        <f>+'3.2.1.3'!M113/'3.2.1.3'!M112-1</f>
        <v>0.2979541877950691</v>
      </c>
      <c r="N113" s="112">
        <v>0</v>
      </c>
      <c r="O113" s="147">
        <f>+'3.2.1.3'!O113/'3.2.1.3'!O112-1</f>
        <v>0.76927979604843855</v>
      </c>
      <c r="P113" s="100">
        <f>+'3.2.1.3'!P113/'3.2.1.3'!P112-1</f>
        <v>0.78680203045685282</v>
      </c>
      <c r="Q113" s="100">
        <f>+'3.2.1.3'!Q113/'3.2.1.3'!Q112-1</f>
        <v>-9.5419847328244156E-3</v>
      </c>
      <c r="R113" s="147">
        <f>+'3.2.1.3'!R113/'3.2.1.3'!R112-1</f>
        <v>0.39526155289702092</v>
      </c>
      <c r="S113" s="103">
        <f>+'3.2.1.3'!S113/'3.2.1.3'!S112-1</f>
        <v>-0.37110266159695815</v>
      </c>
      <c r="T113" s="102">
        <f>+'3.2.1.3'!T113/'3.2.1.3'!T112-1</f>
        <v>9.9649122807017543E-2</v>
      </c>
      <c r="U113" s="336">
        <f>+'3.2.1.3'!U113/'3.2.1.3'!U112-1</f>
        <v>-2.7154663518299871E-2</v>
      </c>
      <c r="V113" s="102">
        <f>+'3.2.1.3'!V113/'3.2.1.3'!V112-1</f>
        <v>6.7993658622511832E-2</v>
      </c>
      <c r="W113" s="102" t="s">
        <v>39</v>
      </c>
      <c r="X113" s="136">
        <f>+'3.2.1.3'!X113/'3.2.1.3'!X112-1</f>
        <v>3.2720289533938907E-2</v>
      </c>
      <c r="Y113" s="142">
        <f>+'3.2.1.3'!Y113/'3.2.1.3'!Y112-1</f>
        <v>-0.41158776435744371</v>
      </c>
      <c r="Z113" s="102">
        <f>+'3.2.1.3'!Z113/'3.2.1.3'!Z112-1</f>
        <v>-0.34808959156785246</v>
      </c>
      <c r="AA113" s="102" t="s">
        <v>39</v>
      </c>
      <c r="AB113" s="102" t="s">
        <v>39</v>
      </c>
      <c r="AC113" s="102">
        <f>+'3.2.1.3'!AC113/'3.2.1.3'!AC112-1</f>
        <v>-8.5394756332395239E-2</v>
      </c>
      <c r="AD113" s="110" t="s">
        <v>39</v>
      </c>
      <c r="AE113" s="102">
        <f>+'3.2.1.3'!AE113/'3.2.1.3'!AE112-1</f>
        <v>-0.20678513731825521</v>
      </c>
      <c r="AF113" s="102">
        <f>+'3.2.1.3'!AF113/'3.2.1.3'!AF112-1</f>
        <v>2.6621672290963572E-2</v>
      </c>
      <c r="AG113" s="102" t="s">
        <v>39</v>
      </c>
      <c r="AH113" s="104" t="s">
        <v>39</v>
      </c>
      <c r="AI113" s="476">
        <f>+'3.2.1.3'!AI113/'3.2.1.3'!AI112-1</f>
        <v>-0.1343686698176908</v>
      </c>
      <c r="AJ113" s="476"/>
      <c r="AK113" s="309">
        <f>+'3.2.1.3'!AK113/'3.2.1.3'!AK112-1</f>
        <v>-0.26458457267499502</v>
      </c>
      <c r="AL113" s="301">
        <f>+'3.2.1.3'!AL113/'3.2.1.3'!AL112-1</f>
        <v>8.0933465739820853E-3</v>
      </c>
    </row>
    <row r="114" spans="1:38" ht="15.75" x14ac:dyDescent="0.25">
      <c r="A114" s="436"/>
      <c r="B114" s="332" t="s">
        <v>16</v>
      </c>
      <c r="C114" s="126">
        <f>+'3.2.1.3'!C114/'3.2.1.3'!C113-1</f>
        <v>-7.7611940298507487E-2</v>
      </c>
      <c r="D114" s="111">
        <f>+'3.2.1.3'!D114/'3.2.1.3'!D113-1</f>
        <v>-0.24794952681388016</v>
      </c>
      <c r="E114" s="111" t="s">
        <v>39</v>
      </c>
      <c r="F114" s="111" t="s">
        <v>39</v>
      </c>
      <c r="G114" s="132">
        <f>+'3.2.1.3'!G114/'3.2.1.3'!G113-1</f>
        <v>-0.18185328185328187</v>
      </c>
      <c r="H114" s="100">
        <f>+'3.2.1.3'!H114/'3.2.1.3'!H113-1</f>
        <v>-9.6249435155897012E-2</v>
      </c>
      <c r="I114" s="112">
        <f>+'3.2.1.3'!I114/'3.2.1.3'!I113-1</f>
        <v>-2.1800062285892707E-3</v>
      </c>
      <c r="J114" s="136">
        <f>+'3.2.1.3'!J114/'3.2.1.3'!J113-1</f>
        <v>-6.5583756345177657E-2</v>
      </c>
      <c r="K114" s="100">
        <f>+'3.2.1.3'!K114/'3.2.1.3'!K113-1</f>
        <v>0.16548042704626331</v>
      </c>
      <c r="L114" s="112">
        <f>+'3.2.1.3'!L114/'3.2.1.3'!L113-1</f>
        <v>-6.6747736792325374E-2</v>
      </c>
      <c r="M114" s="112">
        <f>+'3.2.1.3'!M114/'3.2.1.3'!M113-1</f>
        <v>1.1720328708069605E-2</v>
      </c>
      <c r="N114" s="112">
        <v>0</v>
      </c>
      <c r="O114" s="147">
        <f>+'3.2.1.3'!O114/'3.2.1.3'!O113-1</f>
        <v>-4.7280259365993782E-3</v>
      </c>
      <c r="P114" s="100">
        <f>+'3.2.1.3'!P114/'3.2.1.3'!P113-1</f>
        <v>-0.17097107438016534</v>
      </c>
      <c r="Q114" s="100">
        <f>+'3.2.1.3'!Q114/'3.2.1.3'!Q113-1</f>
        <v>-3.1791907514450823E-2</v>
      </c>
      <c r="R114" s="147">
        <f>+'3.2.1.3'!R114/'3.2.1.3'!R113-1</f>
        <v>-0.12239408204438462</v>
      </c>
      <c r="S114" s="103">
        <f>+'3.2.1.3'!S114/'3.2.1.3'!S113-1</f>
        <v>0.25513905683192251</v>
      </c>
      <c r="T114" s="102">
        <f>+'3.2.1.3'!T114/'3.2.1.3'!T113-1</f>
        <v>-0.31573069559668154</v>
      </c>
      <c r="U114" s="336">
        <f>+'3.2.1.3'!U114/'3.2.1.3'!U113-1</f>
        <v>-0.25485436893203883</v>
      </c>
      <c r="V114" s="102">
        <f>+'3.2.1.3'!V114/'3.2.1.3'!V113-1</f>
        <v>-0.19907636483588986</v>
      </c>
      <c r="W114" s="102" t="s">
        <v>39</v>
      </c>
      <c r="X114" s="136">
        <f>+'3.2.1.3'!X114/'3.2.1.3'!X113-1</f>
        <v>-0.22779287655557146</v>
      </c>
      <c r="Y114" s="142">
        <f>+'3.2.1.3'!Y114/'3.2.1.3'!Y113-1</f>
        <v>-0.21887534408179321</v>
      </c>
      <c r="Z114" s="102">
        <f>+'3.2.1.3'!Z114/'3.2.1.3'!Z113-1</f>
        <v>-0.31608730800323359</v>
      </c>
      <c r="AA114" s="102" t="s">
        <v>39</v>
      </c>
      <c r="AB114" s="102" t="s">
        <v>39</v>
      </c>
      <c r="AC114" s="102">
        <f>+'3.2.1.3'!AC114/'3.2.1.3'!AC113-1</f>
        <v>-0.13207547169811318</v>
      </c>
      <c r="AD114" s="110" t="s">
        <v>39</v>
      </c>
      <c r="AE114" s="102">
        <f>+'3.2.1.3'!AE114/'3.2.1.3'!AE113-1</f>
        <v>0.19959266802443998</v>
      </c>
      <c r="AF114" s="102">
        <f>+'3.2.1.3'!AF114/'3.2.1.3'!AF113-1</f>
        <v>0.2680788897005113</v>
      </c>
      <c r="AG114" s="102" t="s">
        <v>39</v>
      </c>
      <c r="AH114" s="104" t="s">
        <v>39</v>
      </c>
      <c r="AI114" s="476">
        <f>+'3.2.1.3'!AI114/'3.2.1.3'!AI113-1</f>
        <v>-3.0681227249089948E-2</v>
      </c>
      <c r="AJ114" s="476"/>
      <c r="AK114" s="309">
        <f>+'3.2.1.3'!AK114/'3.2.1.3'!AK113-1</f>
        <v>-0.14193652762423492</v>
      </c>
      <c r="AL114" s="301">
        <f>+'3.2.1.3'!AL114/'3.2.1.3'!AL113-1</f>
        <v>-0.10880165492784322</v>
      </c>
    </row>
    <row r="115" spans="1:38" ht="15.75" x14ac:dyDescent="0.25">
      <c r="A115" s="436"/>
      <c r="B115" s="332" t="s">
        <v>17</v>
      </c>
      <c r="C115" s="126">
        <f>+'3.2.1.3'!C115/'3.2.1.3'!C114-1</f>
        <v>-4.7464940668824118E-2</v>
      </c>
      <c r="D115" s="111">
        <f>+'3.2.1.3'!D115/'3.2.1.3'!D114-1</f>
        <v>0.38842281879194629</v>
      </c>
      <c r="E115" s="111" t="s">
        <v>39</v>
      </c>
      <c r="F115" s="111" t="s">
        <v>39</v>
      </c>
      <c r="G115" s="132">
        <f>+'3.2.1.3'!G115/'3.2.1.3'!G114-1</f>
        <v>0.19773478055686655</v>
      </c>
      <c r="H115" s="100">
        <f>+'3.2.1.3'!H115/'3.2.1.3'!H114-1</f>
        <v>-0.10416666666666663</v>
      </c>
      <c r="I115" s="112">
        <f>+'3.2.1.3'!I115/'3.2.1.3'!I114-1</f>
        <v>-0.12796504369538075</v>
      </c>
      <c r="J115" s="136">
        <f>+'3.2.1.3'!J115/'3.2.1.3'!J114-1</f>
        <v>-0.11245110821382009</v>
      </c>
      <c r="K115" s="100">
        <f>+'3.2.1.3'!K115/'3.2.1.3'!K114-1</f>
        <v>-0.18778625954198469</v>
      </c>
      <c r="L115" s="112">
        <f>+'3.2.1.3'!L115/'3.2.1.3'!L114-1</f>
        <v>-6.9060373534095887E-2</v>
      </c>
      <c r="M115" s="112">
        <f>+'3.2.1.3'!M115/'3.2.1.3'!M114-1</f>
        <v>-2.9693741677762953E-2</v>
      </c>
      <c r="N115" s="112">
        <f>+'3.2.1.3'!N115/'3.2.1.3'!N114-1</f>
        <v>0.14669861554845576</v>
      </c>
      <c r="O115" s="147">
        <f>+'3.2.1.3'!O115/'3.2.1.3'!O114-1</f>
        <v>-4.0130299054426999E-2</v>
      </c>
      <c r="P115" s="100">
        <f>+'3.2.1.3'!P115/'3.2.1.3'!P114-1</f>
        <v>-2.8971962616822444E-2</v>
      </c>
      <c r="Q115" s="100">
        <f>+'3.2.1.3'!Q115/'3.2.1.3'!Q114-1</f>
        <v>-0.13681592039800994</v>
      </c>
      <c r="R115" s="147">
        <f>+'3.2.1.3'!R115/'3.2.1.3'!R114-1</f>
        <v>-7.0498084291187757E-2</v>
      </c>
      <c r="S115" s="103">
        <f>+'3.2.1.3'!S115/'3.2.1.3'!S114-1</f>
        <v>4.3352601156069426E-2</v>
      </c>
      <c r="T115" s="102">
        <f>+'3.2.1.3'!T115/'3.2.1.3'!T114-1</f>
        <v>-9.9090697132198646E-2</v>
      </c>
      <c r="U115" s="336">
        <f>+'3.2.1.3'!U115/'3.2.1.3'!U114-1</f>
        <v>0.19218241042345285</v>
      </c>
      <c r="V115" s="102">
        <f>+'3.2.1.3'!V115/'3.2.1.3'!V114-1</f>
        <v>-6.6309719934102174E-2</v>
      </c>
      <c r="W115" s="102" t="s">
        <v>39</v>
      </c>
      <c r="X115" s="136">
        <f>+'3.2.1.3'!X115/'3.2.1.3'!X114-1</f>
        <v>-5.408909882374735E-2</v>
      </c>
      <c r="Y115" s="142">
        <f>+'3.2.1.3'!Y115/'3.2.1.3'!Y114-1</f>
        <v>-9.3334675795408772E-2</v>
      </c>
      <c r="Z115" s="102">
        <f>+'3.2.1.3'!Z115/'3.2.1.3'!Z114-1</f>
        <v>-0.34397163120567376</v>
      </c>
      <c r="AA115" s="102" t="s">
        <v>39</v>
      </c>
      <c r="AB115" s="102" t="s">
        <v>39</v>
      </c>
      <c r="AC115" s="102">
        <f>+'3.2.1.3'!AC115/'3.2.1.3'!AC114-1</f>
        <v>-0.12138458667661878</v>
      </c>
      <c r="AD115" s="110" t="s">
        <v>39</v>
      </c>
      <c r="AE115" s="102">
        <f>+'3.2.1.3'!AE115/'3.2.1.3'!AE114-1</f>
        <v>-0.28353140916808151</v>
      </c>
      <c r="AF115" s="102">
        <f>+'3.2.1.3'!AF115/'3.2.1.3'!AF114-1</f>
        <v>-0.14804147465437789</v>
      </c>
      <c r="AG115" s="102" t="s">
        <v>39</v>
      </c>
      <c r="AH115" s="104" t="s">
        <v>39</v>
      </c>
      <c r="AI115" s="476">
        <f>+'3.2.1.3'!AI115/'3.2.1.3'!AI114-1</f>
        <v>5.3111587982832553E-2</v>
      </c>
      <c r="AJ115" s="476"/>
      <c r="AK115" s="309">
        <f>+'3.2.1.3'!AK115/'3.2.1.3'!AK114-1</f>
        <v>-0.12176727524117781</v>
      </c>
      <c r="AL115" s="301">
        <f>+'3.2.1.3'!AL115/'3.2.1.3'!AL114-1</f>
        <v>-8.1408201613794584E-2</v>
      </c>
    </row>
    <row r="116" spans="1:38" ht="15.75" x14ac:dyDescent="0.25">
      <c r="A116" s="436"/>
      <c r="B116" s="332" t="s">
        <v>18</v>
      </c>
      <c r="C116" s="126">
        <f>+'3.2.1.3'!C116/'3.2.1.3'!C115-1</f>
        <v>4.8697621744054453E-2</v>
      </c>
      <c r="D116" s="111">
        <f>+'3.2.1.3'!D116/'3.2.1.3'!D115-1</f>
        <v>-0.13051359516616312</v>
      </c>
      <c r="E116" s="111" t="s">
        <v>39</v>
      </c>
      <c r="F116" s="111" t="s">
        <v>39</v>
      </c>
      <c r="G116" s="132">
        <f>+'3.2.1.3'!G116/'3.2.1.3'!G115-1</f>
        <v>-6.8163908589440547E-2</v>
      </c>
      <c r="H116" s="100">
        <f>+'3.2.1.3'!H116/'3.2.1.3'!H115-1</f>
        <v>0.1726511627906977</v>
      </c>
      <c r="I116" s="112">
        <f>+'3.2.1.3'!I116/'3.2.1.3'!I115-1</f>
        <v>5.3686471009295467E-4</v>
      </c>
      <c r="J116" s="136">
        <f>+'3.2.1.3'!J116/'3.2.1.3'!J115-1</f>
        <v>0.1137838168686498</v>
      </c>
      <c r="K116" s="100">
        <f>+'3.2.1.3'!K116/'3.2.1.3'!K115-1</f>
        <v>0.67261904761904767</v>
      </c>
      <c r="L116" s="112">
        <f>+'3.2.1.3'!L116/'3.2.1.3'!L115-1</f>
        <v>0.1513219284603422</v>
      </c>
      <c r="M116" s="112">
        <f>+'3.2.1.3'!M116/'3.2.1.3'!M115-1</f>
        <v>0.63867160697131875</v>
      </c>
      <c r="N116" s="112">
        <f>+'3.2.1.3'!N116/'3.2.1.3'!N115-1</f>
        <v>0.67610866032040873</v>
      </c>
      <c r="O116" s="147">
        <f>+'3.2.1.3'!O116/'3.2.1.3'!O115-1</f>
        <v>0.50367647058823528</v>
      </c>
      <c r="P116" s="100">
        <f>+'3.2.1.3'!P116/'3.2.1.3'!P115-1</f>
        <v>0.53769650304780248</v>
      </c>
      <c r="Q116" s="100">
        <f>+'3.2.1.3'!Q116/'3.2.1.3'!Q115-1</f>
        <v>0.38328530259366</v>
      </c>
      <c r="R116" s="147">
        <f>+'3.2.1.3'!R116/'3.2.1.3'!R115-1</f>
        <v>0.48248145094806261</v>
      </c>
      <c r="S116" s="103">
        <f>+'3.2.1.3'!S116/'3.2.1.3'!S115-1</f>
        <v>0.55863342566943675</v>
      </c>
      <c r="T116" s="102">
        <f>+'3.2.1.3'!T116/'3.2.1.3'!T115-1</f>
        <v>0.71790890269151131</v>
      </c>
      <c r="U116" s="336">
        <f>+'3.2.1.3'!U116/'3.2.1.3'!U115-1</f>
        <v>0.76366120218579225</v>
      </c>
      <c r="V116" s="102">
        <f>+'3.2.1.3'!V116/'3.2.1.3'!V115-1</f>
        <v>0.57432730480811656</v>
      </c>
      <c r="W116" s="102" t="s">
        <v>39</v>
      </c>
      <c r="X116" s="136">
        <f>+'3.2.1.3'!X116/'3.2.1.3'!X115-1</f>
        <v>0.64055615392147258</v>
      </c>
      <c r="Y116" s="142">
        <f>+'3.2.1.3'!Y116/'3.2.1.3'!Y115-1</f>
        <v>0.76213214880621871</v>
      </c>
      <c r="Z116" s="102">
        <f>+'3.2.1.3'!Z116/'3.2.1.3'!Z115-1</f>
        <v>0.77027027027027017</v>
      </c>
      <c r="AA116" s="102" t="s">
        <v>39</v>
      </c>
      <c r="AB116" s="102" t="s">
        <v>39</v>
      </c>
      <c r="AC116" s="102">
        <f>+'3.2.1.3'!AC116/'3.2.1.3'!AC115-1</f>
        <v>0.47966443665710945</v>
      </c>
      <c r="AD116" s="110" t="s">
        <v>39</v>
      </c>
      <c r="AE116" s="102">
        <f>+'3.2.1.3'!AE116/'3.2.1.3'!AE115-1</f>
        <v>0.86729857819905209</v>
      </c>
      <c r="AF116" s="102">
        <f>+'3.2.1.3'!AF116/'3.2.1.3'!AF115-1</f>
        <v>0.22751859364435423</v>
      </c>
      <c r="AG116" s="102" t="s">
        <v>39</v>
      </c>
      <c r="AH116" s="104" t="s">
        <v>39</v>
      </c>
      <c r="AI116" s="476">
        <f>+'3.2.1.3'!AI116/'3.2.1.3'!AI115-1</f>
        <v>0.49414161996943462</v>
      </c>
      <c r="AJ116" s="476"/>
      <c r="AK116" s="309">
        <f>+'3.2.1.3'!AK116/'3.2.1.3'!AK115-1</f>
        <v>0.59016745384285096</v>
      </c>
      <c r="AL116" s="301">
        <f>+'3.2.1.3'!AL116/'3.2.1.3'!AL115-1</f>
        <v>0.45423259731664767</v>
      </c>
    </row>
    <row r="117" spans="1:38" ht="15.75" x14ac:dyDescent="0.25">
      <c r="A117" s="436"/>
      <c r="B117" s="332" t="s">
        <v>19</v>
      </c>
      <c r="C117" s="126">
        <f>+'3.2.1.3'!C117/'3.2.1.3'!C116-1</f>
        <v>-2.4838012958963263E-2</v>
      </c>
      <c r="D117" s="111">
        <f>+'3.2.1.3'!D117/'3.2.1.3'!D116-1</f>
        <v>-8.6865879082696273E-2</v>
      </c>
      <c r="E117" s="111" t="s">
        <v>39</v>
      </c>
      <c r="F117" s="111" t="s">
        <v>39</v>
      </c>
      <c r="G117" s="132">
        <f>+'3.2.1.3'!G117/'3.2.1.3'!G116-1</f>
        <v>-6.25792811839323E-2</v>
      </c>
      <c r="H117" s="100">
        <f>+'3.2.1.3'!H117/'3.2.1.3'!H116-1</f>
        <v>-0.4929398699032207</v>
      </c>
      <c r="I117" s="112">
        <f>+'3.2.1.3'!I117/'3.2.1.3'!I116-1</f>
        <v>1.1380790556251119</v>
      </c>
      <c r="J117" s="136">
        <f>+'3.2.1.3'!J117/'3.2.1.3'!J116-1</f>
        <v>8.188162883991934E-3</v>
      </c>
      <c r="K117" s="100">
        <f>+'3.2.1.3'!K117/'3.2.1.3'!K116-1</f>
        <v>-0.25229443716051692</v>
      </c>
      <c r="L117" s="112">
        <f>+'3.2.1.3'!L117/'3.2.1.3'!L116-1</f>
        <v>-5.7949479940564652E-2</v>
      </c>
      <c r="M117" s="112">
        <f>+'3.2.1.3'!M117/'3.2.1.3'!M116-1</f>
        <v>-0.2194121095385646</v>
      </c>
      <c r="N117" s="112">
        <f>+'3.2.1.3'!N117/'3.2.1.3'!N116-1</f>
        <v>0.26859675855381626</v>
      </c>
      <c r="O117" s="147">
        <f>+'3.2.1.3'!O117/'3.2.1.3'!O116-1</f>
        <v>-7.7017114914425422E-2</v>
      </c>
      <c r="P117" s="100">
        <f>+'3.2.1.3'!P117/'3.2.1.3'!P116-1</f>
        <v>-0.55080325474650538</v>
      </c>
      <c r="Q117" s="100">
        <f>+'3.2.1.3'!Q117/'3.2.1.3'!Q116-1</f>
        <v>-0.44833333333333336</v>
      </c>
      <c r="R117" s="147">
        <f>+'3.2.1.3'!R117/'3.2.1.3'!R116-1</f>
        <v>-0.51661337411372166</v>
      </c>
      <c r="S117" s="103">
        <f>+'3.2.1.3'!S117/'3.2.1.3'!S116-1</f>
        <v>-0.70379146919431279</v>
      </c>
      <c r="T117" s="102">
        <f>+'3.2.1.3'!T117/'3.2.1.3'!T116-1</f>
        <v>-0.72973787285326908</v>
      </c>
      <c r="U117" s="336">
        <f>+'3.2.1.3'!U117/'3.2.1.3'!U116-1</f>
        <v>-0.57474825716498845</v>
      </c>
      <c r="V117" s="102">
        <f>+'3.2.1.3'!V117/'3.2.1.3'!V116-1</f>
        <v>-0.76562062202297565</v>
      </c>
      <c r="W117" s="102">
        <v>0</v>
      </c>
      <c r="X117" s="136">
        <f>+'3.2.1.3'!X117/'3.2.1.3'!X116-1</f>
        <v>-0.68111011638316921</v>
      </c>
      <c r="Y117" s="142">
        <f>+'3.2.1.3'!Y117/'3.2.1.3'!Y116-1</f>
        <v>-0.66801109150491556</v>
      </c>
      <c r="Z117" s="102">
        <f>+'3.2.1.3'!Z117/'3.2.1.3'!Z116-1</f>
        <v>-0.44300254452926213</v>
      </c>
      <c r="AA117" s="102">
        <f>+'3.2.1.3'!AA117/'3.2.1.3'!AA116-1</f>
        <v>-0.54588235294117649</v>
      </c>
      <c r="AB117" s="102" t="s">
        <v>39</v>
      </c>
      <c r="AC117" s="102">
        <f>+'3.2.1.3'!AC117/'3.2.1.3'!AC116-1</f>
        <v>-0.30543993110377499</v>
      </c>
      <c r="AD117" s="110" t="s">
        <v>39</v>
      </c>
      <c r="AE117" s="102">
        <f>+'3.2.1.3'!AE117/'3.2.1.3'!AE116-1</f>
        <v>-0.84771573604060912</v>
      </c>
      <c r="AF117" s="102">
        <f>+'3.2.1.3'!AF117/'3.2.1.3'!AF116-1</f>
        <v>-4.5717433213990688E-2</v>
      </c>
      <c r="AG117" s="102" t="s">
        <v>39</v>
      </c>
      <c r="AH117" s="104" t="s">
        <v>39</v>
      </c>
      <c r="AI117" s="476">
        <f>+'3.2.1.3'!AI117/'3.2.1.3'!AI116-1</f>
        <v>-0.23184452778724851</v>
      </c>
      <c r="AJ117" s="476"/>
      <c r="AK117" s="309">
        <f>+'3.2.1.3'!AK117/'3.2.1.3'!AK116-1</f>
        <v>-0.4280410422573242</v>
      </c>
      <c r="AL117" s="301">
        <f>+'3.2.1.3'!AL117/'3.2.1.3'!AL116-1</f>
        <v>-0.30290267595611231</v>
      </c>
    </row>
    <row r="118" spans="1:38" ht="15.75" x14ac:dyDescent="0.25">
      <c r="A118" s="436"/>
      <c r="B118" s="332" t="s">
        <v>20</v>
      </c>
      <c r="C118" s="126">
        <f>+'3.2.1.3'!C118/'3.2.1.3'!C117-1</f>
        <v>0.12846068660022159</v>
      </c>
      <c r="D118" s="111">
        <f>+'3.2.1.3'!D118/'3.2.1.3'!D117-1</f>
        <v>-0.28082191780821919</v>
      </c>
      <c r="E118" s="111" t="s">
        <v>39</v>
      </c>
      <c r="F118" s="111" t="s">
        <v>39</v>
      </c>
      <c r="G118" s="132">
        <f>+'3.2.1.3'!G118/'3.2.1.3'!G117-1</f>
        <v>-0.11411817771763644</v>
      </c>
      <c r="H118" s="100">
        <f>+'3.2.1.3'!H118/'3.2.1.3'!H117-1</f>
        <v>0.83588861076345422</v>
      </c>
      <c r="I118" s="112">
        <f>+'3.2.1.3'!I118/'3.2.1.3'!I117-1</f>
        <v>-0.60699347498745193</v>
      </c>
      <c r="J118" s="136">
        <f>+'3.2.1.3'!J118/'3.2.1.3'!J117-1</f>
        <v>-0.10427341109778698</v>
      </c>
      <c r="K118" s="100">
        <f>+'3.2.1.3'!K118/'3.2.1.3'!K117-1</f>
        <v>6.4629258517034049E-2</v>
      </c>
      <c r="L118" s="112">
        <f>+'3.2.1.3'!L118/'3.2.1.3'!L117-1</f>
        <v>-6.1514195583596165E-2</v>
      </c>
      <c r="M118" s="112">
        <f>+'3.2.1.3'!M118/'3.2.1.3'!M117-1</f>
        <v>-0.32786181740156639</v>
      </c>
      <c r="N118" s="112">
        <f>+'3.2.1.3'!N118/'3.2.1.3'!N117-1</f>
        <v>-0.3131688141515615</v>
      </c>
      <c r="O118" s="147">
        <f>+'3.2.1.3'!O118/'3.2.1.3'!O117-1</f>
        <v>-0.2069960944133129</v>
      </c>
      <c r="P118" s="100">
        <f>+'3.2.1.3'!P118/'3.2.1.3'!P117-1</f>
        <v>0.58569437993497453</v>
      </c>
      <c r="Q118" s="100">
        <f>+'3.2.1.3'!Q118/'3.2.1.3'!Q117-1</f>
        <v>0.34969788519637457</v>
      </c>
      <c r="R118" s="147">
        <f>+'3.2.1.3'!R118/'3.2.1.3'!R117-1</f>
        <v>0.49582973828012644</v>
      </c>
      <c r="S118" s="104" t="s">
        <v>39</v>
      </c>
      <c r="T118" s="102">
        <f>+'3.2.1.3'!T118/'3.2.1.3'!T117-1</f>
        <v>-0.69732441471571904</v>
      </c>
      <c r="U118" s="336">
        <f>+'3.2.1.3'!U118/'3.2.1.3'!U117-1</f>
        <v>-0.54462659380692169</v>
      </c>
      <c r="V118" s="104" t="s">
        <v>39</v>
      </c>
      <c r="W118" s="102">
        <f>+'3.2.1.3'!W118/'3.2.1.3'!W117-1</f>
        <v>0.94800483675937119</v>
      </c>
      <c r="X118" s="136">
        <f>+'3.2.1.3'!X118/'3.2.1.3'!X117-1</f>
        <v>-0.55006550626988582</v>
      </c>
      <c r="Y118" s="104" t="s">
        <v>39</v>
      </c>
      <c r="Z118" s="102">
        <f>+'3.2.1.3'!Z118/'3.2.1.3'!Z117-1</f>
        <v>0.11603471904979434</v>
      </c>
      <c r="AA118" s="104" t="s">
        <v>39</v>
      </c>
      <c r="AB118" s="102" t="s">
        <v>39</v>
      </c>
      <c r="AC118" s="102">
        <f>+'3.2.1.3'!AC118/'3.2.1.3'!AC117-1</f>
        <v>-5.8586484810911332E-2</v>
      </c>
      <c r="AD118" s="110" t="s">
        <v>39</v>
      </c>
      <c r="AE118" s="104" t="s">
        <v>39</v>
      </c>
      <c r="AF118" s="102">
        <f>+'3.2.1.3'!AF118/'3.2.1.3'!AF117-1</f>
        <v>-9.8989898989898961E-2</v>
      </c>
      <c r="AG118" s="102" t="s">
        <v>39</v>
      </c>
      <c r="AH118" s="104" t="s">
        <v>39</v>
      </c>
      <c r="AI118" s="476">
        <f>+'3.2.1.3'!AI118/'3.2.1.3'!AI117-1</f>
        <v>1.5534842432312512E-2</v>
      </c>
      <c r="AJ118" s="476"/>
      <c r="AK118" s="309">
        <f>+'3.2.1.3'!AK118/'3.2.1.3'!AK117-1</f>
        <v>-0.18710413470238796</v>
      </c>
      <c r="AL118" s="301">
        <f>+'3.2.1.3'!AL118/'3.2.1.3'!AL117-1</f>
        <v>-0.1689318314005247</v>
      </c>
    </row>
    <row r="119" spans="1:38" ht="15.75" x14ac:dyDescent="0.25">
      <c r="A119" s="436"/>
      <c r="B119" s="332" t="s">
        <v>21</v>
      </c>
      <c r="C119" s="126">
        <f>+'3.2.1.3'!C119/'3.2.1.3'!C118-1</f>
        <v>-0.18056918547595679</v>
      </c>
      <c r="D119" s="111">
        <f>+'3.2.1.3'!D119/'3.2.1.3'!D118-1</f>
        <v>4.1269841269841345E-2</v>
      </c>
      <c r="E119" s="111" t="s">
        <v>39</v>
      </c>
      <c r="F119" s="111" t="s">
        <v>39</v>
      </c>
      <c r="G119" s="132">
        <f>+'3.2.1.3'!G119/'3.2.1.3'!G118-1</f>
        <v>-7.38289205702648E-2</v>
      </c>
      <c r="H119" s="100">
        <f>+'3.2.1.3'!H119/'3.2.1.3'!H118-1</f>
        <v>1.7724755006391035E-2</v>
      </c>
      <c r="I119" s="112">
        <f>+'3.2.1.3'!I119/'3.2.1.3'!I118-1</f>
        <v>0.39506172839506171</v>
      </c>
      <c r="J119" s="136">
        <f>+'3.2.1.3'!J119/'3.2.1.3'!J118-1</f>
        <v>0.12560092496805209</v>
      </c>
      <c r="K119" s="100">
        <f>+'3.2.1.3'!K119/'3.2.1.3'!K118-1</f>
        <v>-0.23058823529411765</v>
      </c>
      <c r="L119" s="112">
        <f>+'3.2.1.3'!L119/'3.2.1.3'!L118-1</f>
        <v>1.4514896867838134E-2</v>
      </c>
      <c r="M119" s="112">
        <f>+'3.2.1.3'!M119/'3.2.1.3'!M118-1</f>
        <v>0.17222665602553877</v>
      </c>
      <c r="N119" s="112">
        <f>+'3.2.1.3'!N119/'3.2.1.3'!N118-1</f>
        <v>0.16216216216216206</v>
      </c>
      <c r="O119" s="147">
        <f>+'3.2.1.3'!O119/'3.2.1.3'!O118-1</f>
        <v>5.1991434689507399E-2</v>
      </c>
      <c r="P119" s="100">
        <f>+'3.2.1.3'!P119/'3.2.1.3'!P118-1</f>
        <v>7.2056239015817258E-2</v>
      </c>
      <c r="Q119" s="100">
        <f>+'3.2.1.3'!Q119/'3.2.1.3'!Q118-1</f>
        <v>0.21320649132624503</v>
      </c>
      <c r="R119" s="147">
        <f>+'3.2.1.3'!R119/'3.2.1.3'!R118-1</f>
        <v>0.12055373966544902</v>
      </c>
      <c r="S119" s="103" t="s">
        <v>39</v>
      </c>
      <c r="T119" s="102">
        <f>+'3.2.1.3'!T119/'3.2.1.3'!T118-1</f>
        <v>0.36464088397790051</v>
      </c>
      <c r="U119" s="101">
        <f>+'3.2.1.3'!U119/'3.2.1.3'!U118-1</f>
        <v>-0.27600000000000002</v>
      </c>
      <c r="V119" s="102" t="s">
        <v>39</v>
      </c>
      <c r="W119" s="102">
        <f>+'3.2.1.3'!W119/'3.2.1.3'!W118-1</f>
        <v>0.45003103662321542</v>
      </c>
      <c r="X119" s="136">
        <f>+'3.2.1.3'!X119/'3.2.1.3'!X118-1</f>
        <v>0.35524126455906813</v>
      </c>
      <c r="Y119" s="142" t="s">
        <v>39</v>
      </c>
      <c r="Z119" s="102">
        <f>+'3.2.1.3'!Z119/'3.2.1.3'!Z118-1</f>
        <v>0.72738436348751545</v>
      </c>
      <c r="AA119" s="142" t="s">
        <v>39</v>
      </c>
      <c r="AB119" s="142" t="s">
        <v>39</v>
      </c>
      <c r="AC119" s="102">
        <f>+'3.2.1.3'!AC119/'3.2.1.3'!AC118-1</f>
        <v>-0.13873339918779493</v>
      </c>
      <c r="AD119" s="110">
        <f>+'3.2.1.3'!AD119/'3.2.1.3'!AD118-1</f>
        <v>1.5549255846917078</v>
      </c>
      <c r="AE119" s="102" t="s">
        <v>39</v>
      </c>
      <c r="AF119" s="102">
        <f>+'3.2.1.3'!AF119/'3.2.1.3'!AF118-1</f>
        <v>0.31422165278667524</v>
      </c>
      <c r="AG119" s="102" t="s">
        <v>39</v>
      </c>
      <c r="AH119" s="104" t="s">
        <v>39</v>
      </c>
      <c r="AI119" s="476">
        <f>+'3.2.1.3'!AI119/'3.2.1.3'!AI118-1</f>
        <v>0</v>
      </c>
      <c r="AJ119" s="476"/>
      <c r="AK119" s="309">
        <f>+'3.2.1.3'!AK119/'3.2.1.3'!AK118-1</f>
        <v>0.17848327929148722</v>
      </c>
      <c r="AL119" s="301">
        <f>+'3.2.1.3'!AL119/'3.2.1.3'!AL118-1</f>
        <v>0.11857459115903746</v>
      </c>
    </row>
    <row r="120" spans="1:38" ht="15.75" x14ac:dyDescent="0.25">
      <c r="A120" s="436"/>
      <c r="B120" s="332" t="s">
        <v>22</v>
      </c>
      <c r="C120" s="126">
        <f>+'3.2.1.3'!C120/'3.2.1.3'!C119-1</f>
        <v>4.5508982035928236E-2</v>
      </c>
      <c r="D120" s="111">
        <f>+'3.2.1.3'!D120/'3.2.1.3'!D119-1</f>
        <v>0.36280487804878048</v>
      </c>
      <c r="E120" s="111" t="s">
        <v>39</v>
      </c>
      <c r="F120" s="111" t="s">
        <v>39</v>
      </c>
      <c r="G120" s="132">
        <f>+'3.2.1.3'!G120/'3.2.1.3'!G119-1</f>
        <v>0.21715228147333709</v>
      </c>
      <c r="H120" s="100">
        <f>+'3.2.1.3'!H120/'3.2.1.3'!H119-1</f>
        <v>-5.1913254626140826E-2</v>
      </c>
      <c r="I120" s="112">
        <f>+'3.2.1.3'!I120/'3.2.1.3'!I119-1</f>
        <v>1.6783643576441909E-2</v>
      </c>
      <c r="J120" s="136">
        <f>+'3.2.1.3'!J120/'3.2.1.3'!J119-1</f>
        <v>-2.757203870897984E-2</v>
      </c>
      <c r="K120" s="100">
        <f>+'3.2.1.3'!K120/'3.2.1.3'!K119-1</f>
        <v>9.051987767584091E-2</v>
      </c>
      <c r="L120" s="112">
        <f>+'3.2.1.3'!L120/'3.2.1.3'!L119-1</f>
        <v>3.3132530120481896E-2</v>
      </c>
      <c r="M120" s="112">
        <f>+'3.2.1.3'!M120/'3.2.1.3'!M119-1</f>
        <v>-3.7581699346405206E-2</v>
      </c>
      <c r="N120" s="112">
        <f>+'3.2.1.3'!N120/'3.2.1.3'!N119-1</f>
        <v>-0.35581395348837208</v>
      </c>
      <c r="O120" s="147">
        <f>+'3.2.1.3'!O120/'3.2.1.3'!O119-1</f>
        <v>-9.6116267708842185E-2</v>
      </c>
      <c r="P120" s="100">
        <f>+'3.2.1.3'!P120/'3.2.1.3'!P119-1</f>
        <v>-1.6939890710382488E-2</v>
      </c>
      <c r="Q120" s="100">
        <f>+'3.2.1.3'!Q120/'3.2.1.3'!Q119-1</f>
        <v>-1.1992619926199266E-2</v>
      </c>
      <c r="R120" s="147">
        <f>+'3.2.1.3'!R120/'3.2.1.3'!R119-1</f>
        <v>-1.5099519560741292E-2</v>
      </c>
      <c r="S120" s="103" t="s">
        <v>39</v>
      </c>
      <c r="T120" s="102">
        <f>+'3.2.1.3'!T120/'3.2.1.3'!T119-1</f>
        <v>-0.16194331983805665</v>
      </c>
      <c r="U120" s="101">
        <f>+'3.2.1.3'!U120/'3.2.1.3'!U119-1</f>
        <v>1.1270718232044197</v>
      </c>
      <c r="V120" s="102" t="s">
        <v>39</v>
      </c>
      <c r="W120" s="102">
        <f>+'3.2.1.3'!W120/'3.2.1.3'!W119-1</f>
        <v>-0.10659246575342463</v>
      </c>
      <c r="X120" s="136">
        <f>+'3.2.1.3'!X120/'3.2.1.3'!X119-1</f>
        <v>-5.0644567219152892E-2</v>
      </c>
      <c r="Y120" s="142" t="s">
        <v>39</v>
      </c>
      <c r="Z120" s="102">
        <f>+'3.2.1.3'!Z120/'3.2.1.3'!Z119-1</f>
        <v>-0.10023696682464456</v>
      </c>
      <c r="AA120" s="142" t="s">
        <v>39</v>
      </c>
      <c r="AB120" s="142" t="s">
        <v>39</v>
      </c>
      <c r="AC120" s="102">
        <f>+'3.2.1.3'!AC120/'3.2.1.3'!AC119-1</f>
        <v>0.10488084618325466</v>
      </c>
      <c r="AD120" s="110">
        <f>+'3.2.1.3'!AD120/'3.2.1.3'!AD119-1</f>
        <v>7.156726768377264E-2</v>
      </c>
      <c r="AE120" s="102">
        <v>0</v>
      </c>
      <c r="AF120" s="102">
        <f>+'3.2.1.3'!AF120/'3.2.1.3'!AF119-1</f>
        <v>-0.17133804533268338</v>
      </c>
      <c r="AG120" s="102" t="s">
        <v>39</v>
      </c>
      <c r="AH120" s="104" t="s">
        <v>39</v>
      </c>
      <c r="AI120" s="476">
        <f>+'3.2.1.3'!AI120/'3.2.1.3'!AI119-1</f>
        <v>0.35795454545454541</v>
      </c>
      <c r="AJ120" s="476"/>
      <c r="AK120" s="309">
        <f>+'3.2.1.3'!AK120/'3.2.1.3'!AK119-1</f>
        <v>6.8333949324463017E-2</v>
      </c>
      <c r="AL120" s="301">
        <f>+'3.2.1.3'!AL120/'3.2.1.3'!AL119-1</f>
        <v>-1.3598580129473792E-2</v>
      </c>
    </row>
    <row r="121" spans="1:38" ht="15.75" x14ac:dyDescent="0.25">
      <c r="A121" s="436"/>
      <c r="B121" s="332" t="s">
        <v>23</v>
      </c>
      <c r="C121" s="126">
        <f>+'3.2.1.3'!C121/'3.2.1.3'!C120-1</f>
        <v>-0.37686139747995417</v>
      </c>
      <c r="D121" s="111">
        <f>+'3.2.1.3'!D121/'3.2.1.3'!D120-1</f>
        <v>-0.28262490678598062</v>
      </c>
      <c r="E121" s="111" t="s">
        <v>39</v>
      </c>
      <c r="F121" s="111" t="s">
        <v>39</v>
      </c>
      <c r="G121" s="132">
        <f>+'3.2.1.3'!G121/'3.2.1.3'!G120-1</f>
        <v>-0.31978319783197828</v>
      </c>
      <c r="H121" s="100">
        <f>+'3.2.1.3'!H121/'3.2.1.3'!H120-1</f>
        <v>9.3349818952574326E-2</v>
      </c>
      <c r="I121" s="112">
        <f>+'3.2.1.3'!I121/'3.2.1.3'!I120-1</f>
        <v>6.0924369747899165E-2</v>
      </c>
      <c r="J121" s="136">
        <f>+'3.2.1.3'!J121/'3.2.1.3'!J120-1</f>
        <v>8.1336520820592728E-2</v>
      </c>
      <c r="K121" s="100">
        <f>+'3.2.1.3'!K121/'3.2.1.3'!K120-1</f>
        <v>6.8704430734716659E-2</v>
      </c>
      <c r="L121" s="112">
        <f>+'3.2.1.3'!L121/'3.2.1.3'!L120-1</f>
        <v>-9.1690962099125417E-2</v>
      </c>
      <c r="M121" s="112">
        <f>+'3.2.1.3'!M121/'3.2.1.3'!M120-1</f>
        <v>7.5976230899830188E-2</v>
      </c>
      <c r="N121" s="112">
        <f>+'3.2.1.3'!N121/'3.2.1.3'!N120-1</f>
        <v>0.43554894882140571</v>
      </c>
      <c r="O121" s="147">
        <f>+'3.2.1.3'!O121/'3.2.1.3'!O120-1</f>
        <v>9.9265864973201889E-2</v>
      </c>
      <c r="P121" s="100">
        <f>+'3.2.1.3'!P121/'3.2.1.3'!P120-1</f>
        <v>0.41300722623679831</v>
      </c>
      <c r="Q121" s="100">
        <f>+'3.2.1.3'!Q121/'3.2.1.3'!Q120-1</f>
        <v>-0.16713352007469651</v>
      </c>
      <c r="R121" s="147">
        <f>+'3.2.1.3'!R121/'3.2.1.3'!R120-1</f>
        <v>0.1965156794425087</v>
      </c>
      <c r="S121" s="103" t="s">
        <v>39</v>
      </c>
      <c r="T121" s="102">
        <f>+'3.2.1.3'!T121/'3.2.1.3'!T120-1</f>
        <v>-9.3397745571658586E-2</v>
      </c>
      <c r="U121" s="102">
        <f>+'3.2.1.3'!U121/'3.2.1.3'!U120-1</f>
        <v>-0.67532467532467533</v>
      </c>
      <c r="V121" s="102" t="s">
        <v>39</v>
      </c>
      <c r="W121" s="102">
        <f>+'3.2.1.3'!W121/'3.2.1.3'!W120-1</f>
        <v>-0.48969813128893147</v>
      </c>
      <c r="X121" s="136">
        <f>+'3.2.1.3'!X121/'3.2.1.3'!X120-1</f>
        <v>-0.43323634012285805</v>
      </c>
      <c r="Y121" s="142" t="s">
        <v>39</v>
      </c>
      <c r="Z121" s="102">
        <f>+'3.2.1.3'!Z121/'3.2.1.3'!Z120-1</f>
        <v>7.0055306821174668E-2</v>
      </c>
      <c r="AA121" s="142" t="s">
        <v>39</v>
      </c>
      <c r="AB121" s="142" t="s">
        <v>39</v>
      </c>
      <c r="AC121" s="102">
        <f>+'3.2.1.3'!AC121/'3.2.1.3'!AC120-1</f>
        <v>0.31430219146482119</v>
      </c>
      <c r="AD121" s="110">
        <f>+'3.2.1.3'!AD121/'3.2.1.3'!AD120-1</f>
        <v>-2.4851151954439543E-2</v>
      </c>
      <c r="AE121" s="102">
        <f>+'3.2.1.3'!AE121/'3.2.1.3'!AE120-1</f>
        <v>7</v>
      </c>
      <c r="AF121" s="102">
        <f>+'3.2.1.3'!AF121/'3.2.1.3'!AF120-1</f>
        <v>1.7647058823529349E-2</v>
      </c>
      <c r="AG121" s="102" t="s">
        <v>39</v>
      </c>
      <c r="AH121" s="104" t="s">
        <v>39</v>
      </c>
      <c r="AI121" s="476">
        <f>+'3.2.1.3'!AI121/'3.2.1.3'!AI120-1</f>
        <v>-0.12149983907306083</v>
      </c>
      <c r="AJ121" s="476"/>
      <c r="AK121" s="309">
        <f>+'3.2.1.3'!AK121/'3.2.1.3'!AK120-1</f>
        <v>0.10409379204305202</v>
      </c>
      <c r="AL121" s="301">
        <f>+'3.2.1.3'!AL121/'3.2.1.3'!AL120-1</f>
        <v>7.0613058561590725E-2</v>
      </c>
    </row>
    <row r="122" spans="1:38" ht="17.25" customHeight="1" thickBot="1" x14ac:dyDescent="0.3">
      <c r="A122" s="436"/>
      <c r="B122" s="346" t="s">
        <v>12</v>
      </c>
      <c r="C122" s="347">
        <f>+'3.2.1.3'!C122/'3.2.1.3'!C121-1</f>
        <v>0.14889705882352944</v>
      </c>
      <c r="D122" s="247">
        <f>+'3.2.1.3'!D122/'3.2.1.3'!D121-1</f>
        <v>-0.65800415800415801</v>
      </c>
      <c r="E122" s="247" t="s">
        <v>39</v>
      </c>
      <c r="F122" s="247" t="s">
        <v>39</v>
      </c>
      <c r="G122" s="252">
        <f>+'3.2.1.3'!G122/'3.2.1.3'!G121-1</f>
        <v>-0.36653386454183268</v>
      </c>
      <c r="H122" s="255">
        <f>+'3.2.1.3'!H122/'3.2.1.3'!H121-1</f>
        <v>-1.7043618739903121E-2</v>
      </c>
      <c r="I122" s="248">
        <f>+'3.2.1.3'!I122/'3.2.1.3'!I121-1</f>
        <v>-0.20622347949080622</v>
      </c>
      <c r="J122" s="268">
        <f>+'3.2.1.3'!J122/'3.2.1.3'!J121-1</f>
        <v>-8.5809768637532091E-2</v>
      </c>
      <c r="K122" s="255">
        <f>+'3.2.1.3'!K122/'3.2.1.3'!K121-1</f>
        <v>0.74494883232747311</v>
      </c>
      <c r="L122" s="248">
        <f>+'3.2.1.3'!L122/'3.2.1.3'!L121-1</f>
        <v>3.3541967581447674E-2</v>
      </c>
      <c r="M122" s="248">
        <f>+'3.2.1.3'!M122/'3.2.1.3'!M121-1</f>
        <v>0.20657462195923726</v>
      </c>
      <c r="N122" s="248">
        <f>+'3.2.1.3'!N122/'3.2.1.3'!N121-1</f>
        <v>0.29289940828402372</v>
      </c>
      <c r="O122" s="271">
        <f>+'3.2.1.3'!O122/'3.2.1.3'!O121-1</f>
        <v>0.27037325357479403</v>
      </c>
      <c r="P122" s="267">
        <f>+'3.2.1.3'!P122/'3.2.1.3'!P121-1</f>
        <v>0.1998426435877263</v>
      </c>
      <c r="Q122" s="255">
        <f>+'3.2.1.3'!Q122/'3.2.1.3'!Q121-1</f>
        <v>0.63565022421524664</v>
      </c>
      <c r="R122" s="271">
        <f>+'3.2.1.3'!R122/'3.2.1.3'!R121-1</f>
        <v>0.31304601048340119</v>
      </c>
      <c r="S122" s="273" t="s">
        <v>39</v>
      </c>
      <c r="T122" s="249">
        <f>+'3.2.1.3'!T122/'3.2.1.3'!T121-1</f>
        <v>0.43516873889875662</v>
      </c>
      <c r="U122" s="249">
        <f>+'3.2.1.3'!U122/'3.2.1.3'!U121-1</f>
        <v>-0.11199999999999999</v>
      </c>
      <c r="V122" s="249" t="s">
        <v>39</v>
      </c>
      <c r="W122" s="249">
        <f>+'3.2.1.3'!W122/'3.2.1.3'!W121-1</f>
        <v>0.11455399061032856</v>
      </c>
      <c r="X122" s="268">
        <f>+'3.2.1.3'!X122/'3.2.1.3'!X121-1</f>
        <v>0.20136908157444378</v>
      </c>
      <c r="Y122" s="348" t="s">
        <v>39</v>
      </c>
      <c r="Z122" s="249">
        <f>+'3.2.1.3'!Z122/'3.2.1.3'!Z121-1</f>
        <v>8.9342850110755601E-2</v>
      </c>
      <c r="AA122" s="249">
        <f>+'3.2.1.3'!AA122/'3.2.1.3'!AA121-1</f>
        <v>21.727272727272727</v>
      </c>
      <c r="AB122" s="249" t="s">
        <v>39</v>
      </c>
      <c r="AC122" s="249">
        <f>+'3.2.1.3'!AC122/'3.2.1.3'!AC121-1</f>
        <v>0.10065818341377808</v>
      </c>
      <c r="AD122" s="349">
        <f>+'3.2.1.3'!AD122/'3.2.1.3'!AD121-1</f>
        <v>0.42314839394743831</v>
      </c>
      <c r="AE122" s="249">
        <f>+'3.2.1.3'!AE122/'3.2.1.3'!AE121-1</f>
        <v>0.58626760563380276</v>
      </c>
      <c r="AF122" s="249">
        <f>+'3.2.1.3'!AF122/'3.2.1.3'!AF121-1</f>
        <v>0.50404624277456644</v>
      </c>
      <c r="AG122" s="249" t="s">
        <v>39</v>
      </c>
      <c r="AH122" s="344" t="s">
        <v>39</v>
      </c>
      <c r="AI122" s="477">
        <f>+'3.2.1.3'!AI122/'3.2.1.3'!AI121-1</f>
        <v>0.65762960249129887</v>
      </c>
      <c r="AJ122" s="478"/>
      <c r="AK122" s="318">
        <f>+'3.2.1.3'!AK122/'3.2.1.3'!AK121-1</f>
        <v>0.3136858963200222</v>
      </c>
      <c r="AL122" s="354">
        <f>+'3.2.1.3'!AL122/'3.2.1.3'!AL121-1</f>
        <v>0.19213609488918704</v>
      </c>
    </row>
    <row r="123" spans="1:38" ht="15.75" x14ac:dyDescent="0.25">
      <c r="A123" s="441">
        <v>2016</v>
      </c>
      <c r="B123" s="331" t="s">
        <v>12</v>
      </c>
      <c r="C123" s="157">
        <f>+'3.2.1.3'!C122/'3.2.1.3'!C121-1</f>
        <v>0.14889705882352944</v>
      </c>
      <c r="D123" s="154">
        <f>+'3.2.1.3'!D122/'3.2.1.3'!D121-1</f>
        <v>-0.65800415800415801</v>
      </c>
      <c r="E123" s="154" t="s">
        <v>39</v>
      </c>
      <c r="F123" s="154" t="s">
        <v>39</v>
      </c>
      <c r="G123" s="131">
        <f>+'3.2.1.3'!G122/'3.2.1.3'!G121-1</f>
        <v>-0.36653386454183268</v>
      </c>
      <c r="H123" s="158">
        <f>+'3.2.1.3'!H122/'3.2.1.3'!H121-1</f>
        <v>-1.7043618739903121E-2</v>
      </c>
      <c r="I123" s="155">
        <f>+'3.2.1.3'!I122/'3.2.1.3'!I121-1</f>
        <v>-0.20622347949080622</v>
      </c>
      <c r="J123" s="135">
        <f>+'3.2.1.3'!J122/'3.2.1.3'!J121-1</f>
        <v>-8.5809768637532091E-2</v>
      </c>
      <c r="K123" s="158">
        <f>+'3.2.1.3'!K122/'3.2.1.3'!K121-1</f>
        <v>0.74494883232747311</v>
      </c>
      <c r="L123" s="155">
        <f>+'3.2.1.3'!L122/'3.2.1.3'!L121-1</f>
        <v>3.3541967581447674E-2</v>
      </c>
      <c r="M123" s="155">
        <f>+'3.2.1.3'!M122/'3.2.1.3'!M121-1</f>
        <v>0.20657462195923726</v>
      </c>
      <c r="N123" s="155">
        <f>+'3.2.1.3'!N122/'3.2.1.3'!N121-1</f>
        <v>0.29289940828402372</v>
      </c>
      <c r="O123" s="244">
        <f>+'3.2.1.3'!O122/'3.2.1.3'!O121-1</f>
        <v>0.27037325357479403</v>
      </c>
      <c r="P123" s="158">
        <f>+'3.2.1.3'!P123/'3.2.1.3'!P122-1</f>
        <v>-0.11672131147540987</v>
      </c>
      <c r="Q123" s="158">
        <f>+'3.2.1.3'!Q123/'3.2.1.3'!Q122-1</f>
        <v>-0.19705277587388625</v>
      </c>
      <c r="R123" s="244">
        <f>+'3.2.1.3'!R122/'3.2.1.3'!R121-1</f>
        <v>0.31304601048340119</v>
      </c>
      <c r="S123" s="245" t="s">
        <v>39</v>
      </c>
      <c r="T123" s="119">
        <f>+'3.2.1.3'!T122/'3.2.1.3'!T121-1</f>
        <v>0.43516873889875662</v>
      </c>
      <c r="U123" s="340">
        <f>+'3.2.1.3'!U122/'3.2.1.3'!U121-1</f>
        <v>-0.11199999999999999</v>
      </c>
      <c r="V123" s="119" t="s">
        <v>39</v>
      </c>
      <c r="W123" s="119">
        <f>+'3.2.1.3'!W122/'3.2.1.3'!W121-1</f>
        <v>0.11455399061032856</v>
      </c>
      <c r="X123" s="135">
        <f>+'3.2.1.3'!X122/'3.2.1.3'!X121-1</f>
        <v>0.20136908157444378</v>
      </c>
      <c r="Y123" s="246" t="s">
        <v>39</v>
      </c>
      <c r="Z123" s="119">
        <f>+'3.2.1.3'!Z122/'3.2.1.3'!Z121-1</f>
        <v>8.9342850110755601E-2</v>
      </c>
      <c r="AA123" s="119">
        <f>+'3.2.1.3'!AA123/'3.2.1.3'!AA122-1</f>
        <v>0.10000000000000009</v>
      </c>
      <c r="AB123" s="119" t="s">
        <v>39</v>
      </c>
      <c r="AC123" s="119">
        <f>+'3.2.1.3'!AC122/'3.2.1.3'!AC121-1</f>
        <v>0.10065818341377808</v>
      </c>
      <c r="AD123" s="118">
        <f>+'3.2.1.3'!AD122/'3.2.1.3'!AD121-1</f>
        <v>0.42314839394743831</v>
      </c>
      <c r="AE123" s="119">
        <f>+'3.2.1.3'!AE122/'3.2.1.3'!AE121-1</f>
        <v>0.58626760563380276</v>
      </c>
      <c r="AF123" s="119">
        <f>+'3.2.1.3'!AF122/'3.2.1.3'!AF121-1</f>
        <v>0.50404624277456644</v>
      </c>
      <c r="AG123" s="119" t="s">
        <v>39</v>
      </c>
      <c r="AH123" s="246" t="s">
        <v>39</v>
      </c>
      <c r="AI123" s="480">
        <f>+'3.2.1.3'!AI122/'3.2.1.3'!AI121-1</f>
        <v>0.65762960249129887</v>
      </c>
      <c r="AJ123" s="480"/>
      <c r="AK123" s="311">
        <f>+'3.2.1.3'!AK122/'3.2.1.3'!AK121-1</f>
        <v>0.3136858963200222</v>
      </c>
      <c r="AL123" s="300">
        <f>+'3.2.1.3'!AL122/'3.2.1.3'!AL121-1</f>
        <v>0.19213609488918704</v>
      </c>
    </row>
    <row r="124" spans="1:38" ht="15.75" x14ac:dyDescent="0.25">
      <c r="A124" s="442"/>
      <c r="B124" s="334" t="s">
        <v>13</v>
      </c>
      <c r="C124" s="128">
        <f>+'3.2.1.3'!C123/'3.2.1.3'!C122-1</f>
        <v>-0.23040000000000005</v>
      </c>
      <c r="D124" s="113">
        <f>+'3.2.1.3'!D123/'3.2.1.3'!D122-1</f>
        <v>0.63525835866261393</v>
      </c>
      <c r="E124" s="113" t="s">
        <v>39</v>
      </c>
      <c r="F124" s="113" t="s">
        <v>39</v>
      </c>
      <c r="G124" s="134">
        <f>+'3.2.1.3'!G123/'3.2.1.3'!G122-1</f>
        <v>6.8134171907756835E-2</v>
      </c>
      <c r="H124" s="130">
        <f>+'3.2.1.3'!H123/'3.2.1.3'!H122-1</f>
        <v>-5.8098446873202425E-2</v>
      </c>
      <c r="I124" s="114">
        <f>+'3.2.1.3'!I123/'3.2.1.3'!I122-1</f>
        <v>-1.4967925873129007E-2</v>
      </c>
      <c r="J124" s="138">
        <f>+'3.2.1.3'!J123/'3.2.1.3'!J122-1</f>
        <v>-4.4485686969236826E-2</v>
      </c>
      <c r="K124" s="130">
        <f>+'3.2.1.3'!K123/'3.2.1.3'!K122-1</f>
        <v>-1.2030075187969835E-3</v>
      </c>
      <c r="L124" s="114">
        <f>+'3.2.1.3'!L123/'3.2.1.3'!L122-1</f>
        <v>-3.8664596273291885E-2</v>
      </c>
      <c r="M124" s="114">
        <f>+'3.2.1.3'!M123/'3.2.1.3'!M122-1</f>
        <v>-0.13491717523975588</v>
      </c>
      <c r="N124" s="114">
        <f>+'3.2.1.3'!N123/'3.2.1.3'!N122-1</f>
        <v>-4.6224256292906163E-2</v>
      </c>
      <c r="O124" s="149">
        <f>+'3.2.1.3'!O123/'3.2.1.3'!O122-1</f>
        <v>-6.124621041088818E-2</v>
      </c>
      <c r="P124" s="100">
        <f>+'3.2.1.3'!P124/'3.2.1.3'!P123-1</f>
        <v>-0.17817371937639204</v>
      </c>
      <c r="Q124" s="100">
        <f>+'3.2.1.3'!Q124/'3.2.1.3'!Q123-1</f>
        <v>-8.7067861715748984E-2</v>
      </c>
      <c r="R124" s="149">
        <f>+'3.2.1.3'!R123/'3.2.1.3'!R122-1</f>
        <v>-0.14271457085828343</v>
      </c>
      <c r="S124" s="139" t="s">
        <v>39</v>
      </c>
      <c r="T124" s="116">
        <f>+'3.2.1.3'!T123/'3.2.1.3'!T122-1</f>
        <v>0.28465346534653468</v>
      </c>
      <c r="U124" s="104" t="s">
        <v>39</v>
      </c>
      <c r="V124" s="116" t="s">
        <v>39</v>
      </c>
      <c r="W124" s="116">
        <f>+'3.2.1.3'!W123/'3.2.1.3'!W122-1</f>
        <v>-4.8020219039595635E-2</v>
      </c>
      <c r="X124" s="138">
        <f>+'3.2.1.3'!X123/'3.2.1.3'!X122-1</f>
        <v>2.9439696106362767E-2</v>
      </c>
      <c r="Y124" s="142" t="s">
        <v>39</v>
      </c>
      <c r="Z124" s="116">
        <f>+'3.2.1.3'!Z123/'3.2.1.3'!Z122-1</f>
        <v>-4.6769091730682333E-2</v>
      </c>
      <c r="AA124" s="102">
        <f>+'3.2.1.3'!AA124/'3.2.1.3'!AA123-1</f>
        <v>-0.88727272727272721</v>
      </c>
      <c r="AB124" s="116" t="s">
        <v>39</v>
      </c>
      <c r="AC124" s="116">
        <f>+'3.2.1.3'!AC123/'3.2.1.3'!AC122-1</f>
        <v>3.1653643756976546E-2</v>
      </c>
      <c r="AD124" s="323">
        <f>+'3.2.1.3'!AD123/'3.2.1.3'!AD122-1</f>
        <v>-0.18746502518186903</v>
      </c>
      <c r="AE124" s="116">
        <f>+'3.2.1.3'!AE123/'3.2.1.3'!AE122-1</f>
        <v>2.8856825749167481E-2</v>
      </c>
      <c r="AF124" s="116">
        <f>+'3.2.1.3'!AF123/'3.2.1.3'!AF122-1</f>
        <v>-0.13566487317448117</v>
      </c>
      <c r="AG124" s="116" t="s">
        <v>39</v>
      </c>
      <c r="AH124" s="142" t="s">
        <v>39</v>
      </c>
      <c r="AI124" s="476">
        <f>+'3.2.1.3'!AI123/'3.2.1.3'!AI122-1</f>
        <v>-0.38623052270969171</v>
      </c>
      <c r="AJ124" s="476"/>
      <c r="AK124" s="308">
        <f>+'3.2.1.3'!AK123/'3.2.1.3'!AK122-1</f>
        <v>-0.1315824344738028</v>
      </c>
      <c r="AL124" s="314">
        <f>+'3.2.1.3'!AL123/'3.2.1.3'!AL122-1</f>
        <v>-8.9403436175175988E-2</v>
      </c>
    </row>
    <row r="125" spans="1:38" ht="15.75" x14ac:dyDescent="0.25">
      <c r="A125" s="442"/>
      <c r="B125" s="332" t="s">
        <v>14</v>
      </c>
      <c r="C125" s="126">
        <f>+'3.2.1.3'!C124/'3.2.1.3'!C123-1</f>
        <v>0.74220374220374219</v>
      </c>
      <c r="D125" s="111" t="s">
        <v>39</v>
      </c>
      <c r="E125" s="111" t="s">
        <v>39</v>
      </c>
      <c r="F125" s="111" t="s">
        <v>39</v>
      </c>
      <c r="G125" s="132">
        <f>+'3.2.1.3'!G124/'3.2.1.3'!G123-1</f>
        <v>-0.17762512266928365</v>
      </c>
      <c r="H125" s="100">
        <f>+'3.2.1.3'!H124/'3.2.1.3'!H123-1</f>
        <v>-7.7647879951142862E-2</v>
      </c>
      <c r="I125" s="112">
        <f>+'3.2.1.3'!I124/'3.2.1.3'!I123-1</f>
        <v>9.2981186685962447E-2</v>
      </c>
      <c r="J125" s="136">
        <f>+'3.2.1.3'!J124/'3.2.1.3'!J123-1</f>
        <v>-2.213066509711592E-2</v>
      </c>
      <c r="K125" s="100">
        <f>+'3.2.1.3'!K124/'3.2.1.3'!K123-1</f>
        <v>-0.38527551942186089</v>
      </c>
      <c r="L125" s="112">
        <f>+'3.2.1.3'!L124/'3.2.1.3'!L123-1</f>
        <v>-5.5564529155225362E-2</v>
      </c>
      <c r="M125" s="112">
        <f>+'3.2.1.3'!M124/'3.2.1.3'!M123-1</f>
        <v>-0.10770975056689347</v>
      </c>
      <c r="N125" s="112">
        <f>+'3.2.1.3'!N124/'3.2.1.3'!N123-1</f>
        <v>-0.22264875239923221</v>
      </c>
      <c r="O125" s="147">
        <f>+'3.2.1.3'!O124/'3.2.1.3'!O123-1</f>
        <v>-0.19287456625553989</v>
      </c>
      <c r="P125" s="100">
        <f>+'3.2.1.3'!P125/'3.2.1.3'!P124-1</f>
        <v>-0.25338753387533874</v>
      </c>
      <c r="Q125" s="100">
        <f>+'3.2.1.3'!Q125/'3.2.1.3'!Q124-1</f>
        <v>-2.3375409069659181E-3</v>
      </c>
      <c r="R125" s="147">
        <f>+'3.2.1.3'!R124/'3.2.1.3'!R123-1</f>
        <v>-0.15056266977105159</v>
      </c>
      <c r="S125" s="103" t="s">
        <v>39</v>
      </c>
      <c r="T125" s="102">
        <f>+'3.2.1.3'!T124/'3.2.1.3'!T123-1</f>
        <v>-0.17437379576107903</v>
      </c>
      <c r="U125" s="342" t="s">
        <v>39</v>
      </c>
      <c r="V125" s="102" t="s">
        <v>39</v>
      </c>
      <c r="W125" s="102">
        <f>+'3.2.1.3'!W124/'3.2.1.3'!W123-1</f>
        <v>0.26991150442477885</v>
      </c>
      <c r="X125" s="136">
        <f>+'3.2.1.3'!X124/'3.2.1.3'!X123-1</f>
        <v>5.719557195571956E-2</v>
      </c>
      <c r="Y125" s="142" t="s">
        <v>39</v>
      </c>
      <c r="Z125" s="102">
        <f>+'3.2.1.3'!Z124/'3.2.1.3'!Z123-1</f>
        <v>-0.60701588054041244</v>
      </c>
      <c r="AA125" s="104" t="s">
        <v>39</v>
      </c>
      <c r="AB125" s="102" t="s">
        <v>39</v>
      </c>
      <c r="AC125" s="102">
        <f>+'3.2.1.3'!AC124/'3.2.1.3'!AC123-1</f>
        <v>-0.14228302032614581</v>
      </c>
      <c r="AD125" s="110">
        <f>+'3.2.1.3'!AD124/'3.2.1.3'!AD123-1</f>
        <v>-8.7235996326905374E-2</v>
      </c>
      <c r="AE125" s="102">
        <f>+'3.2.1.3'!AE124/'3.2.1.3'!AE123-1</f>
        <v>-0.44768069039913705</v>
      </c>
      <c r="AF125" s="102">
        <f>+'3.2.1.3'!AF124/'3.2.1.3'!AF123-1</f>
        <v>-0.15295686971987554</v>
      </c>
      <c r="AG125" s="102" t="s">
        <v>39</v>
      </c>
      <c r="AH125" s="104" t="s">
        <v>39</v>
      </c>
      <c r="AI125" s="476">
        <f>+'3.2.1.3'!AI124/'3.2.1.3'!AI123-1</f>
        <v>0.49315808426359387</v>
      </c>
      <c r="AJ125" s="476"/>
      <c r="AK125" s="309">
        <f>+'3.2.1.3'!AK124/'3.2.1.3'!AK123-1</f>
        <v>-0.10345458984375</v>
      </c>
      <c r="AL125" s="301">
        <f>+'3.2.1.3'!AL124/'3.2.1.3'!AL123-1</f>
        <v>-0.11807357740329461</v>
      </c>
    </row>
    <row r="126" spans="1:38" ht="15.75" x14ac:dyDescent="0.25">
      <c r="A126" s="442"/>
      <c r="B126" s="332" t="s">
        <v>15</v>
      </c>
      <c r="C126" s="126">
        <f>+'3.2.1.3'!C125/'3.2.1.3'!C124-1</f>
        <v>-0.9582338902147971</v>
      </c>
      <c r="D126" s="111" t="s">
        <v>39</v>
      </c>
      <c r="E126" s="111" t="s">
        <v>39</v>
      </c>
      <c r="F126" s="111" t="s">
        <v>39</v>
      </c>
      <c r="G126" s="132">
        <f>+'3.2.1.3'!G125/'3.2.1.3'!G124-1</f>
        <v>-0.9582338902147971</v>
      </c>
      <c r="H126" s="100">
        <f>+'3.2.1.3'!H125/'3.2.1.3'!H124-1</f>
        <v>-0.21935300794551649</v>
      </c>
      <c r="I126" s="112">
        <f>+'3.2.1.3'!I125/'3.2.1.3'!I124-1</f>
        <v>0.15905329361138687</v>
      </c>
      <c r="J126" s="136">
        <f>+'3.2.1.3'!J125/'3.2.1.3'!J124-1</f>
        <v>-8.1738293005898632E-2</v>
      </c>
      <c r="K126" s="100">
        <f>+'3.2.1.3'!K125/'3.2.1.3'!K124-1</f>
        <v>-4.7759000734753809E-2</v>
      </c>
      <c r="L126" s="112">
        <f>+'3.2.1.3'!L125/'3.2.1.3'!L124-1</f>
        <v>0.11441765007696247</v>
      </c>
      <c r="M126" s="112">
        <f>+'3.2.1.3'!M125/'3.2.1.3'!M124-1</f>
        <v>0.37342933785119303</v>
      </c>
      <c r="N126" s="112">
        <f>+'3.2.1.3'!N125/'3.2.1.3'!N124-1</f>
        <v>-0.32206790123456785</v>
      </c>
      <c r="O126" s="147">
        <f>+'3.2.1.3'!O125/'3.2.1.3'!O124-1</f>
        <v>4.3927978546801194E-2</v>
      </c>
      <c r="P126" s="100">
        <f>+'3.2.1.3'!P126/'3.2.1.3'!P125-1</f>
        <v>6.9570477918935225E-2</v>
      </c>
      <c r="Q126" s="100">
        <f>+'3.2.1.3'!Q126/'3.2.1.3'!Q125-1</f>
        <v>-8.7628865979381465E-2</v>
      </c>
      <c r="R126" s="147">
        <f>+'3.2.1.3'!R125/'3.2.1.3'!R124-1</f>
        <v>-0.17161565402771428</v>
      </c>
      <c r="S126" s="103" t="s">
        <v>39</v>
      </c>
      <c r="T126" s="102">
        <f>+'3.2.1.3'!T125/'3.2.1.3'!T124-1</f>
        <v>0.25320886814469068</v>
      </c>
      <c r="U126" s="342" t="s">
        <v>39</v>
      </c>
      <c r="V126" s="102" t="s">
        <v>39</v>
      </c>
      <c r="W126" s="102">
        <f>+'3.2.1.3'!W125/'3.2.1.3'!W124-1</f>
        <v>0.10383275261324032</v>
      </c>
      <c r="X126" s="136">
        <f>+'3.2.1.3'!X125/'3.2.1.3'!X124-1</f>
        <v>0.15968586387434547</v>
      </c>
      <c r="Y126" s="142" t="s">
        <v>39</v>
      </c>
      <c r="Z126" s="104" t="s">
        <v>39</v>
      </c>
      <c r="AA126" s="142" t="s">
        <v>39</v>
      </c>
      <c r="AB126" s="102" t="s">
        <v>39</v>
      </c>
      <c r="AC126" s="102">
        <f>+'3.2.1.3'!AC125/'3.2.1.3'!AC124-1</f>
        <v>-0.39502613083438454</v>
      </c>
      <c r="AD126" s="110">
        <f>+'3.2.1.3'!AD125/'3.2.1.3'!AD124-1</f>
        <v>-0.17354124748490951</v>
      </c>
      <c r="AE126" s="102">
        <f>+'3.2.1.3'!AE125/'3.2.1.3'!AE124-1</f>
        <v>-0.158203125</v>
      </c>
      <c r="AF126" s="102">
        <f>+'3.2.1.3'!AF125/'3.2.1.3'!AF124-1</f>
        <v>-0.30000000000000004</v>
      </c>
      <c r="AG126" s="102" t="s">
        <v>39</v>
      </c>
      <c r="AH126" s="104" t="s">
        <v>39</v>
      </c>
      <c r="AI126" s="476">
        <f>+'3.2.1.3'!AI125/'3.2.1.3'!AI124-1</f>
        <v>-0.46026769564693115</v>
      </c>
      <c r="AJ126" s="476"/>
      <c r="AK126" s="309">
        <f>+'3.2.1.3'!AK125/'3.2.1.3'!AK124-1</f>
        <v>-0.40179726325822041</v>
      </c>
      <c r="AL126" s="301">
        <f>+'3.2.1.3'!AL125/'3.2.1.3'!AL124-1</f>
        <v>-0.17294334570988357</v>
      </c>
    </row>
    <row r="127" spans="1:38" ht="15.75" x14ac:dyDescent="0.25">
      <c r="A127" s="442"/>
      <c r="B127" s="332" t="s">
        <v>16</v>
      </c>
      <c r="C127" s="126" t="s">
        <v>39</v>
      </c>
      <c r="D127" s="111" t="s">
        <v>39</v>
      </c>
      <c r="E127" s="111" t="s">
        <v>39</v>
      </c>
      <c r="F127" s="111" t="s">
        <v>39</v>
      </c>
      <c r="G127" s="132" t="s">
        <v>39</v>
      </c>
      <c r="H127" s="100">
        <f>+'3.2.1.3'!H126/'3.2.1.3'!H125-1</f>
        <v>0.38555676723615662</v>
      </c>
      <c r="I127" s="112">
        <f>+'3.2.1.3'!I126/'3.2.1.3'!I125-1</f>
        <v>-0.46237326859917183</v>
      </c>
      <c r="J127" s="136">
        <f>+'3.2.1.3'!J126/'3.2.1.3'!J125-1</f>
        <v>-3.6706869428421163E-3</v>
      </c>
      <c r="K127" s="100">
        <f>+'3.2.1.3'!K126/'3.2.1.3'!K125-1</f>
        <v>0.17952674897119336</v>
      </c>
      <c r="L127" s="112">
        <f>+'3.2.1.3'!L126/'3.2.1.3'!L125-1</f>
        <v>-0.14825046040515655</v>
      </c>
      <c r="M127" s="112">
        <f>+'3.2.1.3'!M126/'3.2.1.3'!M125-1</f>
        <v>-4.0090460526315819E-2</v>
      </c>
      <c r="N127" s="112">
        <f>+'3.2.1.3'!N126/'3.2.1.3'!N125-1</f>
        <v>-6.7835192351468288E-2</v>
      </c>
      <c r="O127" s="147">
        <f>+'3.2.1.3'!O126/'3.2.1.3'!O125-1</f>
        <v>-3.8980632008154936E-2</v>
      </c>
      <c r="P127" s="100">
        <f>+'3.2.1.3'!P127/'3.2.1.3'!P126-1</f>
        <v>-7.550904977375561E-2</v>
      </c>
      <c r="Q127" s="100">
        <f>+'3.2.1.3'!Q127/'3.2.1.3'!Q126-1</f>
        <v>-0.25321006676938884</v>
      </c>
      <c r="R127" s="147">
        <f>+'3.2.1.3'!R126/'3.2.1.3'!R125-1</f>
        <v>7.9044117647057988E-3</v>
      </c>
      <c r="S127" s="103" t="s">
        <v>39</v>
      </c>
      <c r="T127" s="102">
        <f>+'3.2.1.3'!T126/'3.2.1.3'!T125-1</f>
        <v>3.7243947858472959E-2</v>
      </c>
      <c r="U127" s="342" t="s">
        <v>39</v>
      </c>
      <c r="V127" s="102" t="s">
        <v>39</v>
      </c>
      <c r="W127" s="102">
        <f>+'3.2.1.3'!W126/'3.2.1.3'!W125-1</f>
        <v>-3.7247474747474696E-2</v>
      </c>
      <c r="X127" s="136">
        <f>+'3.2.1.3'!X126/'3.2.1.3'!X125-1</f>
        <v>-7.1482317531978978E-3</v>
      </c>
      <c r="Y127" s="142" t="s">
        <v>39</v>
      </c>
      <c r="Z127" s="102" t="s">
        <v>39</v>
      </c>
      <c r="AA127" s="142" t="s">
        <v>39</v>
      </c>
      <c r="AB127" s="102" t="s">
        <v>39</v>
      </c>
      <c r="AC127" s="102">
        <f>+'3.2.1.3'!AC126/'3.2.1.3'!AC125-1</f>
        <v>-0.16041108132260951</v>
      </c>
      <c r="AD127" s="110">
        <f>+'3.2.1.3'!AD126/'3.2.1.3'!AD125-1</f>
        <v>-0.22550213024954346</v>
      </c>
      <c r="AE127" s="102">
        <f>+'3.2.1.3'!AE126/'3.2.1.3'!AE125-1</f>
        <v>-1.8561484918793503E-2</v>
      </c>
      <c r="AF127" s="102">
        <f>+'3.2.1.3'!AF126/'3.2.1.3'!AF125-1</f>
        <v>0.22609673790776164</v>
      </c>
      <c r="AG127" s="102" t="s">
        <v>39</v>
      </c>
      <c r="AH127" s="104" t="s">
        <v>39</v>
      </c>
      <c r="AI127" s="476">
        <f>+'3.2.1.3'!AI126/'3.2.1.3'!AI125-1</f>
        <v>-6.9034852546916881E-2</v>
      </c>
      <c r="AJ127" s="476"/>
      <c r="AK127" s="309">
        <f>+'3.2.1.3'!AK126/'3.2.1.3'!AK125-1</f>
        <v>-8.7174234664845751E-2</v>
      </c>
      <c r="AL127" s="301">
        <f>+'3.2.1.3'!AL126/'3.2.1.3'!AL125-1</f>
        <v>-3.9014781333984838E-2</v>
      </c>
    </row>
    <row r="128" spans="1:38" ht="15.75" x14ac:dyDescent="0.25">
      <c r="A128" s="442"/>
      <c r="B128" s="332" t="s">
        <v>17</v>
      </c>
      <c r="C128" s="126" t="s">
        <v>39</v>
      </c>
      <c r="D128" s="111" t="s">
        <v>39</v>
      </c>
      <c r="E128" s="111" t="s">
        <v>39</v>
      </c>
      <c r="F128" s="111" t="s">
        <v>39</v>
      </c>
      <c r="G128" s="132" t="s">
        <v>39</v>
      </c>
      <c r="H128" s="100">
        <f>+'3.2.1.3'!H127/'3.2.1.3'!H126-1</f>
        <v>-0.67074770441626586</v>
      </c>
      <c r="I128" s="112">
        <f>+'3.2.1.3'!I127/'3.2.1.3'!I126-1</f>
        <v>0.83293492695883131</v>
      </c>
      <c r="J128" s="136">
        <f>+'3.2.1.3'!J127/'3.2.1.3'!J126-1</f>
        <v>-0.29828947368421055</v>
      </c>
      <c r="K128" s="100">
        <f>+'3.2.1.3'!K127/'3.2.1.3'!K126-1</f>
        <v>-0.20737025730484082</v>
      </c>
      <c r="L128" s="112">
        <f>+'3.2.1.3'!L127/'3.2.1.3'!L126-1</f>
        <v>-0.25477477477477473</v>
      </c>
      <c r="M128" s="112">
        <f>+'3.2.1.3'!M127/'3.2.1.3'!M126-1</f>
        <v>-2.4202184621974765E-2</v>
      </c>
      <c r="N128" s="112">
        <f>+'3.2.1.3'!N127/'3.2.1.3'!N126-1</f>
        <v>5.0305250305250349E-2</v>
      </c>
      <c r="O128" s="147">
        <f>+'3.2.1.3'!O127/'3.2.1.3'!O126-1</f>
        <v>-0.10119224404938687</v>
      </c>
      <c r="P128" s="104" t="s">
        <v>39</v>
      </c>
      <c r="Q128" s="100">
        <f>+'3.2.1.3'!Q128/'3.2.1.3'!Q127-1</f>
        <v>0.71939477303988997</v>
      </c>
      <c r="R128" s="147">
        <f>+'3.2.1.3'!R127/'3.2.1.3'!R126-1</f>
        <v>-0.13861024986321357</v>
      </c>
      <c r="S128" s="103" t="s">
        <v>39</v>
      </c>
      <c r="T128" s="102">
        <f>+'3.2.1.3'!T127/'3.2.1.3'!T126-1</f>
        <v>-0.21274685816876127</v>
      </c>
      <c r="U128" s="342" t="s">
        <v>39</v>
      </c>
      <c r="V128" s="102" t="s">
        <v>39</v>
      </c>
      <c r="W128" s="102">
        <f>+'3.2.1.3'!W127/'3.2.1.3'!W126-1</f>
        <v>2.5573770491803316E-2</v>
      </c>
      <c r="X128" s="136">
        <f>+'3.2.1.3'!X127/'3.2.1.3'!X126-1</f>
        <v>-7.5028419856006057E-2</v>
      </c>
      <c r="Y128" s="142" t="s">
        <v>39</v>
      </c>
      <c r="Z128" s="102" t="s">
        <v>39</v>
      </c>
      <c r="AA128" s="142" t="s">
        <v>39</v>
      </c>
      <c r="AB128" s="102" t="s">
        <v>39</v>
      </c>
      <c r="AC128" s="102">
        <f>+'3.2.1.3'!AC127/'3.2.1.3'!AC126-1</f>
        <v>8.8522263615398167E-2</v>
      </c>
      <c r="AD128" s="110">
        <f>+'3.2.1.3'!AD127/'3.2.1.3'!AD126-1</f>
        <v>-4.7937131630648278E-2</v>
      </c>
      <c r="AE128" s="102">
        <f>+'3.2.1.3'!AE127/'3.2.1.3'!AE126-1</f>
        <v>-9.4562647754137252E-3</v>
      </c>
      <c r="AF128" s="102">
        <f>+'3.2.1.3'!AF127/'3.2.1.3'!AF126-1</f>
        <v>-0.3021406727828746</v>
      </c>
      <c r="AG128" s="102" t="s">
        <v>39</v>
      </c>
      <c r="AH128" s="104" t="s">
        <v>39</v>
      </c>
      <c r="AI128" s="476">
        <f>+'3.2.1.3'!AI127/'3.2.1.3'!AI126-1</f>
        <v>0.35661147108231339</v>
      </c>
      <c r="AJ128" s="476"/>
      <c r="AK128" s="309">
        <f>+'3.2.1.3'!AK127/'3.2.1.3'!AK126-1</f>
        <v>5.4294975688816915E-2</v>
      </c>
      <c r="AL128" s="301">
        <f>+'3.2.1.3'!AL127/'3.2.1.3'!AL126-1</f>
        <v>-0.11132474218613442</v>
      </c>
    </row>
    <row r="129" spans="1:38" ht="15.75" x14ac:dyDescent="0.25">
      <c r="A129" s="442"/>
      <c r="B129" s="332" t="s">
        <v>18</v>
      </c>
      <c r="C129" s="126" t="s">
        <v>39</v>
      </c>
      <c r="D129" s="111" t="s">
        <v>39</v>
      </c>
      <c r="E129" s="111" t="s">
        <v>39</v>
      </c>
      <c r="F129" s="111" t="s">
        <v>39</v>
      </c>
      <c r="G129" s="132" t="s">
        <v>39</v>
      </c>
      <c r="H129" s="100">
        <f>+'3.2.1.3'!H128/'3.2.1.3'!H127-1</f>
        <v>2.1006640106241701</v>
      </c>
      <c r="I129" s="112">
        <f>+'3.2.1.3'!I128/'3.2.1.3'!I127-1</f>
        <v>-0.18200260831763515</v>
      </c>
      <c r="J129" s="136">
        <f>+'3.2.1.3'!J128/'3.2.1.3'!J127-1</f>
        <v>0.62375773485842867</v>
      </c>
      <c r="K129" s="100">
        <f>+'3.2.1.3'!K128/'3.2.1.3'!K127-1</f>
        <v>0.84511691884456663</v>
      </c>
      <c r="L129" s="112">
        <f>+'3.2.1.3'!L128/'3.2.1.3'!L127-1</f>
        <v>0.79134429400386841</v>
      </c>
      <c r="M129" s="112">
        <f>+'3.2.1.3'!M128/'3.2.1.3'!M127-1</f>
        <v>0.37906057945566296</v>
      </c>
      <c r="N129" s="112">
        <f>+'3.2.1.3'!N128/'3.2.1.3'!N127-1</f>
        <v>1.0039525691699605</v>
      </c>
      <c r="O129" s="147">
        <f>+'3.2.1.3'!O128/'3.2.1.3'!O127-1</f>
        <v>0.6663991691842901</v>
      </c>
      <c r="P129" s="104" t="s">
        <v>39</v>
      </c>
      <c r="Q129" s="100">
        <f>+'3.2.1.3'!Q129/'3.2.1.3'!Q128-1</f>
        <v>-0.42400000000000004</v>
      </c>
      <c r="R129" s="147">
        <f>+'3.2.1.3'!R128/'3.2.1.3'!R127-1</f>
        <v>-0.47067541816641967</v>
      </c>
      <c r="S129" s="103" t="s">
        <v>39</v>
      </c>
      <c r="T129" s="102">
        <f>+'3.2.1.3'!T128/'3.2.1.3'!T127-1</f>
        <v>0.25085518814139118</v>
      </c>
      <c r="U129" s="342" t="s">
        <v>39</v>
      </c>
      <c r="V129" s="102" t="s">
        <v>39</v>
      </c>
      <c r="W129" s="104" t="s">
        <v>39</v>
      </c>
      <c r="X129" s="136">
        <f>+'3.2.1.3'!X128/'3.2.1.3'!X127-1</f>
        <v>-0.5505940188447358</v>
      </c>
      <c r="Y129" s="142" t="s">
        <v>39</v>
      </c>
      <c r="Z129" s="102" t="s">
        <v>39</v>
      </c>
      <c r="AA129" s="142" t="s">
        <v>39</v>
      </c>
      <c r="AB129" s="102" t="s">
        <v>39</v>
      </c>
      <c r="AC129" s="104" t="s">
        <v>39</v>
      </c>
      <c r="AD129" s="110">
        <f>+'3.2.1.3'!AD128/'3.2.1.3'!AD127-1</f>
        <v>1.0111432108955838</v>
      </c>
      <c r="AE129" s="104" t="s">
        <v>39</v>
      </c>
      <c r="AF129" s="104" t="s">
        <v>39</v>
      </c>
      <c r="AG129" s="102" t="s">
        <v>39</v>
      </c>
      <c r="AH129" s="104" t="s">
        <v>39</v>
      </c>
      <c r="AI129" s="476">
        <f>+'3.2.1.3'!AI128/'3.2.1.3'!AI127-1</f>
        <v>-0.27666725632407574</v>
      </c>
      <c r="AJ129" s="476"/>
      <c r="AK129" s="309">
        <f>+'3.2.1.3'!AK128/'3.2.1.3'!AK127-1</f>
        <v>-0.47011174835925029</v>
      </c>
      <c r="AL129" s="301">
        <f>+'3.2.1.3'!AL128/'3.2.1.3'!AL127-1</f>
        <v>0.1654299354515707</v>
      </c>
    </row>
    <row r="130" spans="1:38" ht="15.75" x14ac:dyDescent="0.25">
      <c r="A130" s="442"/>
      <c r="B130" s="332" t="s">
        <v>19</v>
      </c>
      <c r="C130" s="126" t="s">
        <v>39</v>
      </c>
      <c r="D130" s="111" t="s">
        <v>39</v>
      </c>
      <c r="E130" s="111" t="s">
        <v>39</v>
      </c>
      <c r="F130" s="111" t="s">
        <v>39</v>
      </c>
      <c r="G130" s="132" t="s">
        <v>39</v>
      </c>
      <c r="H130" s="100">
        <f>+'3.2.1.3'!H129/'3.2.1.3'!H128-1</f>
        <v>-0.58805893438410139</v>
      </c>
      <c r="I130" s="112">
        <f>+'3.2.1.3'!I129/'3.2.1.3'!I128-1</f>
        <v>0.80602302922940661</v>
      </c>
      <c r="J130" s="136">
        <f>+'3.2.1.3'!J129/'3.2.1.3'!J128-1</f>
        <v>-0.13366822564813208</v>
      </c>
      <c r="K130" s="100">
        <f>+'3.2.1.3'!K129/'3.2.1.3'!K128-1</f>
        <v>-0.3593260772327419</v>
      </c>
      <c r="L130" s="112">
        <f>+'3.2.1.3'!L129/'3.2.1.3'!L128-1</f>
        <v>-0.18720475097853961</v>
      </c>
      <c r="M130" s="112">
        <f>+'3.2.1.3'!M129/'3.2.1.3'!M128-1</f>
        <v>-2.1486551010663213E-3</v>
      </c>
      <c r="N130" s="112">
        <f>+'3.2.1.3'!N129/'3.2.1.3'!N128-1</f>
        <v>-0.27149321266968329</v>
      </c>
      <c r="O130" s="147">
        <f>+'3.2.1.3'!O129/'3.2.1.3'!O128-1</f>
        <v>-0.17461261720631138</v>
      </c>
      <c r="P130" s="104" t="s">
        <v>39</v>
      </c>
      <c r="Q130" s="100">
        <f>+'3.2.1.3'!Q130/'3.2.1.3'!Q129-1</f>
        <v>0.4375</v>
      </c>
      <c r="R130" s="147">
        <f>+'3.2.1.3'!R129/'3.2.1.3'!R128-1</f>
        <v>-0.42400000000000004</v>
      </c>
      <c r="S130" s="103" t="s">
        <v>39</v>
      </c>
      <c r="T130" s="102">
        <f>+'3.2.1.3'!T129/'3.2.1.3'!T128-1</f>
        <v>-0.11121239744758427</v>
      </c>
      <c r="U130" s="342" t="s">
        <v>39</v>
      </c>
      <c r="V130" s="102" t="s">
        <v>39</v>
      </c>
      <c r="W130" s="102" t="s">
        <v>39</v>
      </c>
      <c r="X130" s="136">
        <f>+'3.2.1.3'!X129/'3.2.1.3'!X128-1</f>
        <v>-0.11121239744758427</v>
      </c>
      <c r="Y130" s="142" t="s">
        <v>39</v>
      </c>
      <c r="Z130" s="102" t="s">
        <v>39</v>
      </c>
      <c r="AA130" s="142" t="s">
        <v>39</v>
      </c>
      <c r="AB130" s="102" t="s">
        <v>39</v>
      </c>
      <c r="AC130" s="102" t="s">
        <v>39</v>
      </c>
      <c r="AD130" s="110">
        <f>+'3.2.1.3'!AD129/'3.2.1.3'!AD128-1</f>
        <v>-0.298789246870511</v>
      </c>
      <c r="AE130" s="102" t="s">
        <v>39</v>
      </c>
      <c r="AF130" s="102" t="s">
        <v>39</v>
      </c>
      <c r="AG130" s="102" t="s">
        <v>39</v>
      </c>
      <c r="AH130" s="104" t="s">
        <v>39</v>
      </c>
      <c r="AI130" s="476">
        <f>+'3.2.1.3'!AI129/'3.2.1.3'!AI128-1</f>
        <v>-0.24358033749082908</v>
      </c>
      <c r="AJ130" s="476"/>
      <c r="AK130" s="309">
        <f>+'3.2.1.3'!AK129/'3.2.1.3'!AK128-1</f>
        <v>-0.27359964293684447</v>
      </c>
      <c r="AL130" s="301">
        <f>+'3.2.1.3'!AL129/'3.2.1.3'!AL128-1</f>
        <v>-0.18584206569600636</v>
      </c>
    </row>
    <row r="131" spans="1:38" ht="15.75" x14ac:dyDescent="0.25">
      <c r="A131" s="442"/>
      <c r="B131" s="332" t="s">
        <v>20</v>
      </c>
      <c r="C131" s="126" t="s">
        <v>39</v>
      </c>
      <c r="D131" s="111" t="s">
        <v>39</v>
      </c>
      <c r="E131" s="111" t="s">
        <v>39</v>
      </c>
      <c r="F131" s="111" t="s">
        <v>39</v>
      </c>
      <c r="G131" s="132" t="s">
        <v>39</v>
      </c>
      <c r="H131" s="100">
        <f>+'3.2.1.3'!H130/'3.2.1.3'!H129-1</f>
        <v>0.91058432106467047</v>
      </c>
      <c r="I131" s="112">
        <f>+'3.2.1.3'!I130/'3.2.1.3'!I129-1</f>
        <v>-0.56233447768513978</v>
      </c>
      <c r="J131" s="136">
        <f>+'3.2.1.3'!J130/'3.2.1.3'!J129-1</f>
        <v>-9.0242601972807202E-2</v>
      </c>
      <c r="K131" s="100">
        <f>+'3.2.1.3'!K130/'3.2.1.3'!K129-1</f>
        <v>2.1410286246218213E-2</v>
      </c>
      <c r="L131" s="112">
        <f>+'3.2.1.3'!L130/'3.2.1.3'!L129-1</f>
        <v>-0.11208900697442714</v>
      </c>
      <c r="M131" s="112">
        <f>+'3.2.1.3'!M130/'3.2.1.3'!M129-1</f>
        <v>-0.23032139724060929</v>
      </c>
      <c r="N131" s="112">
        <f>+'3.2.1.3'!N130/'3.2.1.3'!N129-1</f>
        <v>-7.8993470297818114E-2</v>
      </c>
      <c r="O131" s="147">
        <f>+'3.2.1.3'!O130/'3.2.1.3'!O129-1</f>
        <v>-0.13614991248241071</v>
      </c>
      <c r="P131" s="104" t="s">
        <v>39</v>
      </c>
      <c r="Q131" s="100">
        <f>+'3.2.1.3'!Q131/'3.2.1.3'!Q130-1</f>
        <v>-0.10483091787439613</v>
      </c>
      <c r="R131" s="147">
        <f>+'3.2.1.3'!R130/'3.2.1.3'!R129-1</f>
        <v>0.4375</v>
      </c>
      <c r="S131" s="103" t="s">
        <v>39</v>
      </c>
      <c r="T131" s="102">
        <f>+'3.2.1.3'!T130/'3.2.1.3'!T129-1</f>
        <v>3.0769230769229772E-3</v>
      </c>
      <c r="U131" s="342" t="s">
        <v>39</v>
      </c>
      <c r="V131" s="102" t="s">
        <v>39</v>
      </c>
      <c r="W131" s="102" t="s">
        <v>39</v>
      </c>
      <c r="X131" s="136">
        <f>+'3.2.1.3'!X130/'3.2.1.3'!X129-1</f>
        <v>3.0769230769229772E-3</v>
      </c>
      <c r="Y131" s="142" t="s">
        <v>39</v>
      </c>
      <c r="Z131" s="102" t="s">
        <v>39</v>
      </c>
      <c r="AA131" s="142" t="s">
        <v>39</v>
      </c>
      <c r="AB131" s="102" t="s">
        <v>39</v>
      </c>
      <c r="AC131" s="102" t="s">
        <v>39</v>
      </c>
      <c r="AD131" s="110">
        <f>+'3.2.1.3'!AD130/'3.2.1.3'!AD129-1</f>
        <v>2.1656423763535271E-2</v>
      </c>
      <c r="AE131" s="102" t="s">
        <v>39</v>
      </c>
      <c r="AF131" s="102" t="s">
        <v>39</v>
      </c>
      <c r="AG131" s="102" t="s">
        <v>39</v>
      </c>
      <c r="AH131" s="104" t="s">
        <v>39</v>
      </c>
      <c r="AI131" s="476">
        <f>+'3.2.1.3'!AI130/'3.2.1.3'!AI129-1</f>
        <v>0.17200129324280633</v>
      </c>
      <c r="AJ131" s="476"/>
      <c r="AK131" s="309">
        <f>+'3.2.1.3'!AK130/'3.2.1.3'!AK129-1</f>
        <v>9.3087557603686699E-2</v>
      </c>
      <c r="AL131" s="301">
        <f>+'3.2.1.3'!AL130/'3.2.1.3'!AL129-1</f>
        <v>-7.6923076923076872E-2</v>
      </c>
    </row>
    <row r="132" spans="1:38" ht="15.75" x14ac:dyDescent="0.25">
      <c r="A132" s="442"/>
      <c r="B132" s="332" t="s">
        <v>21</v>
      </c>
      <c r="C132" s="126" t="s">
        <v>39</v>
      </c>
      <c r="D132" s="111" t="s">
        <v>39</v>
      </c>
      <c r="E132" s="111" t="s">
        <v>39</v>
      </c>
      <c r="F132" s="111" t="s">
        <v>39</v>
      </c>
      <c r="G132" s="132" t="s">
        <v>39</v>
      </c>
      <c r="H132" s="104" t="s">
        <v>39</v>
      </c>
      <c r="I132" s="112">
        <f>+'3.2.1.3'!I131/'3.2.1.3'!I130-1</f>
        <v>0.47870909905871817</v>
      </c>
      <c r="J132" s="136">
        <f>+'3.2.1.3'!J131/'3.2.1.3'!J130-1</f>
        <v>-0.5166300366300367</v>
      </c>
      <c r="K132" s="100">
        <f>+'3.2.1.3'!K131/'3.2.1.3'!K130-1</f>
        <v>0.37480063795853269</v>
      </c>
      <c r="L132" s="112">
        <f>+'3.2.1.3'!L131/'3.2.1.3'!L130-1</f>
        <v>0.26126800074808298</v>
      </c>
      <c r="M132" s="112">
        <f>+'3.2.1.3'!M131/'3.2.1.3'!M130-1</f>
        <v>0.11439229095430514</v>
      </c>
      <c r="N132" s="112">
        <f>+'3.2.1.3'!N131/'3.2.1.3'!N130-1</f>
        <v>0.21442158049455307</v>
      </c>
      <c r="O132" s="147">
        <f>+'3.2.1.3'!O131/'3.2.1.3'!O130-1</f>
        <v>0.21398490266189918</v>
      </c>
      <c r="P132" s="104" t="s">
        <v>39</v>
      </c>
      <c r="Q132" s="100">
        <f>+'3.2.1.3'!Q132/'3.2.1.3'!Q131-1</f>
        <v>-0.26875337290879653</v>
      </c>
      <c r="R132" s="147">
        <f>+'3.2.1.3'!R131/'3.2.1.3'!R130-1</f>
        <v>-0.10483091787439613</v>
      </c>
      <c r="S132" s="103" t="s">
        <v>39</v>
      </c>
      <c r="T132" s="102">
        <f>+'3.2.1.3'!T131/'3.2.1.3'!T130-1</f>
        <v>5.4192229038854789E-2</v>
      </c>
      <c r="U132" s="342" t="s">
        <v>39</v>
      </c>
      <c r="V132" s="102" t="s">
        <v>39</v>
      </c>
      <c r="W132" s="102" t="s">
        <v>39</v>
      </c>
      <c r="X132" s="136">
        <f>+'3.2.1.3'!X131/'3.2.1.3'!X130-1</f>
        <v>5.4192229038854789E-2</v>
      </c>
      <c r="Y132" s="142" t="s">
        <v>39</v>
      </c>
      <c r="Z132" s="102" t="s">
        <v>39</v>
      </c>
      <c r="AA132" s="142" t="s">
        <v>39</v>
      </c>
      <c r="AB132" s="102" t="s">
        <v>39</v>
      </c>
      <c r="AC132" s="102" t="s">
        <v>39</v>
      </c>
      <c r="AD132" s="110">
        <f>+'3.2.1.3'!AD131/'3.2.1.3'!AD130-1</f>
        <v>0.22543683758235455</v>
      </c>
      <c r="AE132" s="102" t="s">
        <v>39</v>
      </c>
      <c r="AF132" s="102" t="s">
        <v>39</v>
      </c>
      <c r="AG132" s="102" t="s">
        <v>39</v>
      </c>
      <c r="AH132" s="104" t="s">
        <v>39</v>
      </c>
      <c r="AI132" s="476">
        <f>+'3.2.1.3'!AI131/'3.2.1.3'!AI130-1</f>
        <v>4.1931034482758589E-2</v>
      </c>
      <c r="AJ132" s="476"/>
      <c r="AK132" s="309">
        <f>+'3.2.1.3'!AK131/'3.2.1.3'!AK130-1</f>
        <v>0.13195615514333903</v>
      </c>
      <c r="AL132" s="301">
        <f>+'3.2.1.3'!AL131/'3.2.1.3'!AL130-1</f>
        <v>-1.8189612934835897E-2</v>
      </c>
    </row>
    <row r="133" spans="1:38" ht="15.75" x14ac:dyDescent="0.25">
      <c r="A133" s="442"/>
      <c r="B133" s="332" t="s">
        <v>22</v>
      </c>
      <c r="C133" s="126" t="s">
        <v>39</v>
      </c>
      <c r="D133" s="111" t="s">
        <v>39</v>
      </c>
      <c r="E133" s="111" t="s">
        <v>39</v>
      </c>
      <c r="F133" s="111" t="s">
        <v>39</v>
      </c>
      <c r="G133" s="132" t="s">
        <v>39</v>
      </c>
      <c r="H133" s="104" t="s">
        <v>39</v>
      </c>
      <c r="I133" s="112">
        <f>+'3.2.1.3'!I132/'3.2.1.3'!I131-1</f>
        <v>-0.1558047893301</v>
      </c>
      <c r="J133" s="136">
        <f>+'3.2.1.3'!J132/'3.2.1.3'!J131-1</f>
        <v>0.92618975447105178</v>
      </c>
      <c r="K133" s="100">
        <f>+'3.2.1.3'!K132/'3.2.1.3'!K131-1</f>
        <v>-0.11683791846204838</v>
      </c>
      <c r="L133" s="112">
        <f>+'3.2.1.3'!L132/'3.2.1.3'!L131-1</f>
        <v>-0.11728944246737838</v>
      </c>
      <c r="M133" s="112">
        <f>+'3.2.1.3'!M132/'3.2.1.3'!M131-1</f>
        <v>-8.8516968851696909E-2</v>
      </c>
      <c r="N133" s="112">
        <f>+'3.2.1.3'!N132/'3.2.1.3'!N131-1</f>
        <v>-9.9814893919977221E-2</v>
      </c>
      <c r="O133" s="147">
        <f>+'3.2.1.3'!O132/'3.2.1.3'!O131-1</f>
        <v>-0.1030566828118864</v>
      </c>
      <c r="P133" s="104" t="s">
        <v>39</v>
      </c>
      <c r="Q133" s="100">
        <f>+'3.2.1.3'!Q134/'3.2.1.3'!Q132-1</f>
        <v>0.59852398523985251</v>
      </c>
      <c r="R133" s="147">
        <f>+'3.2.1.3'!R132/'3.2.1.3'!R131-1</f>
        <v>-0.26875337290879653</v>
      </c>
      <c r="S133" s="103" t="s">
        <v>39</v>
      </c>
      <c r="T133" s="102">
        <f>+'3.2.1.3'!T132/'3.2.1.3'!T131-1</f>
        <v>-3.5887487875848723E-2</v>
      </c>
      <c r="U133" s="342" t="s">
        <v>39</v>
      </c>
      <c r="V133" s="102" t="s">
        <v>39</v>
      </c>
      <c r="W133" s="102" t="s">
        <v>39</v>
      </c>
      <c r="X133" s="136">
        <f>+'3.2.1.3'!X132/'3.2.1.3'!X131-1</f>
        <v>-3.5887487875848723E-2</v>
      </c>
      <c r="Y133" s="142" t="s">
        <v>39</v>
      </c>
      <c r="Z133" s="102" t="s">
        <v>39</v>
      </c>
      <c r="AA133" s="142" t="s">
        <v>39</v>
      </c>
      <c r="AB133" s="102" t="s">
        <v>39</v>
      </c>
      <c r="AC133" s="102" t="s">
        <v>39</v>
      </c>
      <c r="AD133" s="110">
        <f>+'3.2.1.3'!AD132/'3.2.1.3'!AD131-1</f>
        <v>-0.15170640486208509</v>
      </c>
      <c r="AE133" s="102" t="s">
        <v>39</v>
      </c>
      <c r="AF133" s="102" t="s">
        <v>39</v>
      </c>
      <c r="AG133" s="102" t="s">
        <v>39</v>
      </c>
      <c r="AH133" s="104" t="s">
        <v>39</v>
      </c>
      <c r="AI133" s="476">
        <f>+'3.2.1.3'!AI132/'3.2.1.3'!AI131-1</f>
        <v>-6.0630129732591964E-2</v>
      </c>
      <c r="AJ133" s="476"/>
      <c r="AK133" s="309">
        <f>+'3.2.1.3'!AK132/'3.2.1.3'!AK131-1</f>
        <v>-0.1090006207324643</v>
      </c>
      <c r="AL133" s="301">
        <f>+'3.2.1.3'!AL132/'3.2.1.3'!AL131-1</f>
        <v>3.2208429501174862E-2</v>
      </c>
    </row>
    <row r="134" spans="1:38" ht="16.5" thickBot="1" x14ac:dyDescent="0.3">
      <c r="A134" s="467"/>
      <c r="B134" s="333" t="s">
        <v>23</v>
      </c>
      <c r="C134" s="127" t="s">
        <v>39</v>
      </c>
      <c r="D134" s="120" t="s">
        <v>39</v>
      </c>
      <c r="E134" s="120" t="s">
        <v>39</v>
      </c>
      <c r="F134" s="120" t="s">
        <v>39</v>
      </c>
      <c r="G134" s="133" t="s">
        <v>39</v>
      </c>
      <c r="H134" s="141">
        <f>+'3.2.1.3'!H133/'3.2.1.3'!H132-1</f>
        <v>0.38899005462949998</v>
      </c>
      <c r="I134" s="121">
        <f>+'3.2.1.3'!I133/'3.2.1.3'!I132-1</f>
        <v>0.22351885098743263</v>
      </c>
      <c r="J134" s="137">
        <f>+'3.2.1.3'!J133/'3.2.1.3'!J132-1</f>
        <v>0.31646864426784171</v>
      </c>
      <c r="K134" s="129">
        <f>+'3.2.1.3'!K133/'3.2.1.3'!K132-1</f>
        <v>4.0908237943328984E-2</v>
      </c>
      <c r="L134" s="121">
        <f>+'3.2.1.3'!L133/'3.2.1.3'!L132-1</f>
        <v>0.16663866957836393</v>
      </c>
      <c r="M134" s="121">
        <f>+'3.2.1.3'!M133/'3.2.1.3'!M132-1</f>
        <v>5.8145465673773433E-3</v>
      </c>
      <c r="N134" s="121">
        <f>+'3.2.1.3'!N133/'3.2.1.3'!N132-1</f>
        <v>0.27633660234103141</v>
      </c>
      <c r="O134" s="148">
        <f>+'3.2.1.3'!O133/'3.2.1.3'!O132-1</f>
        <v>0.10997190498777676</v>
      </c>
      <c r="P134" s="197" t="s">
        <v>39</v>
      </c>
      <c r="Q134" s="141">
        <f>+'3.2.1.3'!Q134/'3.2.1.3'!Q133-1</f>
        <v>5.2989790957705507E-2</v>
      </c>
      <c r="R134" s="148">
        <f>+'3.2.1.3'!R133/'3.2.1.3'!R132-1</f>
        <v>0.51808118081180821</v>
      </c>
      <c r="S134" s="140" t="s">
        <v>39</v>
      </c>
      <c r="T134" s="123">
        <f>+'3.2.1.3'!T133/'3.2.1.3'!T132-1</f>
        <v>7.444668008048283E-2</v>
      </c>
      <c r="U134" s="343" t="s">
        <v>39</v>
      </c>
      <c r="V134" s="123" t="s">
        <v>39</v>
      </c>
      <c r="W134" s="123" t="s">
        <v>39</v>
      </c>
      <c r="X134" s="137">
        <f>+'3.2.1.3'!X133/'3.2.1.3'!X132-1</f>
        <v>7.444668008048283E-2</v>
      </c>
      <c r="Y134" s="315" t="s">
        <v>39</v>
      </c>
      <c r="Z134" s="123" t="s">
        <v>39</v>
      </c>
      <c r="AA134" s="123" t="s">
        <v>39</v>
      </c>
      <c r="AB134" s="123" t="s">
        <v>39</v>
      </c>
      <c r="AC134" s="123" t="s">
        <v>39</v>
      </c>
      <c r="AD134" s="122">
        <f>+'3.2.1.3'!AD133/'3.2.1.3'!AD132-1</f>
        <v>0.28189583907412508</v>
      </c>
      <c r="AE134" s="123" t="s">
        <v>39</v>
      </c>
      <c r="AF134" s="123" t="s">
        <v>39</v>
      </c>
      <c r="AG134" s="123" t="s">
        <v>39</v>
      </c>
      <c r="AH134" s="141" t="s">
        <v>39</v>
      </c>
      <c r="AI134" s="479">
        <f>+'3.2.1.3'!AI133/'3.2.1.3'!AI132-1</f>
        <v>-0.22576099210822997</v>
      </c>
      <c r="AJ134" s="479"/>
      <c r="AK134" s="310">
        <f>+'3.2.1.3'!AK133/'3.2.1.3'!AK132-1</f>
        <v>3.0932144350007018E-2</v>
      </c>
      <c r="AL134" s="302">
        <f>+'3.2.1.3'!AL133/'3.2.1.3'!AL132-1</f>
        <v>0.16183876556141974</v>
      </c>
    </row>
    <row r="135" spans="1:38" ht="15.75" x14ac:dyDescent="0.25">
      <c r="A135" s="441">
        <v>2017</v>
      </c>
      <c r="B135" s="331" t="s">
        <v>12</v>
      </c>
      <c r="C135" s="157" t="s">
        <v>39</v>
      </c>
      <c r="D135" s="154" t="s">
        <v>39</v>
      </c>
      <c r="E135" s="154" t="s">
        <v>39</v>
      </c>
      <c r="F135" s="154" t="s">
        <v>39</v>
      </c>
      <c r="G135" s="131" t="s">
        <v>39</v>
      </c>
      <c r="H135" s="158">
        <f>+'3.2.1.3'!H134/'3.2.1.3'!H133-1</f>
        <v>-0.40540540540540537</v>
      </c>
      <c r="I135" s="155">
        <f>+'3.2.1.3'!I134/'3.2.1.3'!I133-1</f>
        <v>0.11636096845194421</v>
      </c>
      <c r="J135" s="135">
        <f>+'3.2.1.3'!J134/'3.2.1.3'!J133-1</f>
        <v>-0.19287550056780822</v>
      </c>
      <c r="K135" s="158">
        <f>+'3.2.1.3'!K134/'3.2.1.3'!K133-1</f>
        <v>0.40526410672435542</v>
      </c>
      <c r="L135" s="155">
        <f>+'3.2.1.3'!L134/'3.2.1.3'!L133-1</f>
        <v>-9.0712742980562089E-3</v>
      </c>
      <c r="M135" s="155">
        <f>+'3.2.1.3'!M134/'3.2.1.3'!M133-1</f>
        <v>-0.19026369168356994</v>
      </c>
      <c r="N135" s="155">
        <f>+'3.2.1.3'!N134/'3.2.1.3'!N133-1</f>
        <v>-0.16879415045234847</v>
      </c>
      <c r="O135" s="244">
        <f>+'3.2.1.3'!O134/'3.2.1.3'!O133-1</f>
        <v>-3.461424673745106E-2</v>
      </c>
      <c r="P135" s="246" t="s">
        <v>39</v>
      </c>
      <c r="Q135" s="158">
        <f>+'3.2.1.3'!Q134/'3.2.1.3'!Q133-1</f>
        <v>5.2989790957705507E-2</v>
      </c>
      <c r="R135" s="244">
        <f>+'3.2.1.3'!R134/'3.2.1.3'!R133-1</f>
        <v>5.2989790957705507E-2</v>
      </c>
      <c r="S135" s="245" t="s">
        <v>39</v>
      </c>
      <c r="T135" s="119">
        <f>+'3.2.1.3'!T134/'3.2.1.3'!T133-1</f>
        <v>-0.1292134831460674</v>
      </c>
      <c r="U135" s="340" t="s">
        <v>39</v>
      </c>
      <c r="V135" s="119" t="s">
        <v>39</v>
      </c>
      <c r="W135" s="119" t="s">
        <v>39</v>
      </c>
      <c r="X135" s="135">
        <f>+'3.2.1.3'!X134/'3.2.1.3'!X133-1</f>
        <v>-0.1292134831460674</v>
      </c>
      <c r="Y135" s="246" t="s">
        <v>39</v>
      </c>
      <c r="Z135" s="119" t="s">
        <v>39</v>
      </c>
      <c r="AA135" s="119" t="s">
        <v>39</v>
      </c>
      <c r="AB135" s="116" t="s">
        <v>39</v>
      </c>
      <c r="AC135" s="119" t="s">
        <v>39</v>
      </c>
      <c r="AD135" s="118">
        <f>+'3.2.1.3'!AD134/'3.2.1.3'!AD133-1</f>
        <v>6.2983662940670593E-2</v>
      </c>
      <c r="AE135" s="119" t="s">
        <v>39</v>
      </c>
      <c r="AF135" s="119" t="s">
        <v>39</v>
      </c>
      <c r="AG135" s="119" t="s">
        <v>39</v>
      </c>
      <c r="AH135" s="246" t="s">
        <v>39</v>
      </c>
      <c r="AI135" s="480">
        <f>+'3.2.1.3'!AI134/'3.2.1.3'!AI133-1</f>
        <v>7.3170731707317138E-2</v>
      </c>
      <c r="AJ135" s="480"/>
      <c r="AK135" s="311">
        <f>+'3.2.1.3'!AK134/'3.2.1.3'!AK133-1</f>
        <v>6.6765779159345895E-2</v>
      </c>
      <c r="AL135" s="300">
        <f>+'3.2.1.3'!AL134/'3.2.1.3'!AL133-1</f>
        <v>-6.6145363756155096E-2</v>
      </c>
    </row>
    <row r="136" spans="1:38" ht="15.75" x14ac:dyDescent="0.25">
      <c r="A136" s="442"/>
      <c r="B136" s="334" t="s">
        <v>13</v>
      </c>
      <c r="C136" s="128" t="s">
        <v>39</v>
      </c>
      <c r="D136" s="113" t="s">
        <v>39</v>
      </c>
      <c r="E136" s="113" t="s">
        <v>39</v>
      </c>
      <c r="F136" s="113" t="s">
        <v>39</v>
      </c>
      <c r="G136" s="134" t="s">
        <v>39</v>
      </c>
      <c r="H136" s="130">
        <f>+'3.2.1.3'!H135/'3.2.1.3'!H134-1</f>
        <v>0.70217096336499329</v>
      </c>
      <c r="I136" s="114">
        <f>+'3.2.1.3'!I135/'3.2.1.3'!I134-1</f>
        <v>-0.27523659305993686</v>
      </c>
      <c r="J136" s="138">
        <f>+'3.2.1.3'!J135/'3.2.1.3'!J134-1</f>
        <v>0.15151066350710907</v>
      </c>
      <c r="K136" s="130">
        <f>+'3.2.1.3'!K135/'3.2.1.3'!K134-1</f>
        <v>8.5311096856959479E-2</v>
      </c>
      <c r="L136" s="114">
        <f>+'3.2.1.3'!L135/'3.2.1.3'!L134-1</f>
        <v>-9.2705608834641073E-2</v>
      </c>
      <c r="M136" s="114">
        <f>+'3.2.1.3'!M135/'3.2.1.3'!M134-1</f>
        <v>6.0495991983968045E-2</v>
      </c>
      <c r="N136" s="114">
        <f>+'3.2.1.3'!N135/'3.2.1.3'!N134-1</f>
        <v>-6.1726554346205442E-2</v>
      </c>
      <c r="O136" s="149">
        <f>+'3.2.1.3'!O135/'3.2.1.3'!O134-1</f>
        <v>3.2688640697358107E-3</v>
      </c>
      <c r="P136" s="104" t="s">
        <v>39</v>
      </c>
      <c r="Q136" s="100">
        <f>+'3.2.1.3'!Q136/'3.2.1.3'!Q135-1</f>
        <v>-0.32371638141809289</v>
      </c>
      <c r="R136" s="149">
        <f>+'3.2.1.3'!R135/'3.2.1.3'!R134-1</f>
        <v>-5.5863342566943697E-2</v>
      </c>
      <c r="S136" s="139" t="s">
        <v>39</v>
      </c>
      <c r="T136" s="116">
        <f>+'3.2.1.3'!T135/'3.2.1.3'!T134-1</f>
        <v>0.27419354838709675</v>
      </c>
      <c r="U136" s="341" t="s">
        <v>39</v>
      </c>
      <c r="V136" s="116" t="s">
        <v>39</v>
      </c>
      <c r="W136" s="116" t="s">
        <v>39</v>
      </c>
      <c r="X136" s="138">
        <f>+'3.2.1.3'!X135/'3.2.1.3'!X134-1</f>
        <v>0.27419354838709675</v>
      </c>
      <c r="Y136" s="142" t="s">
        <v>39</v>
      </c>
      <c r="Z136" s="116" t="s">
        <v>39</v>
      </c>
      <c r="AA136" s="102" t="s">
        <v>39</v>
      </c>
      <c r="AB136" s="102" t="s">
        <v>39</v>
      </c>
      <c r="AC136" s="116" t="s">
        <v>39</v>
      </c>
      <c r="AD136" s="323">
        <f>+'3.2.1.3'!AD135/'3.2.1.3'!AD134-1</f>
        <v>-0.11890798786653189</v>
      </c>
      <c r="AE136" s="116" t="s">
        <v>39</v>
      </c>
      <c r="AF136" s="116" t="s">
        <v>39</v>
      </c>
      <c r="AG136" s="116" t="s">
        <v>39</v>
      </c>
      <c r="AH136" s="142" t="s">
        <v>39</v>
      </c>
      <c r="AI136" s="476">
        <f>+'3.2.1.3'!AI135/'3.2.1.3'!AI134-1</f>
        <v>0.22964721845318858</v>
      </c>
      <c r="AJ136" s="476"/>
      <c r="AK136" s="308">
        <f>+'3.2.1.3'!AK135/'3.2.1.3'!AK134-1</f>
        <v>1.1275814012416063E-2</v>
      </c>
      <c r="AL136" s="314">
        <f>+'3.2.1.3'!AL135/'3.2.1.3'!AL134-1</f>
        <v>4.3909322144037422E-2</v>
      </c>
    </row>
    <row r="137" spans="1:38" ht="15.75" x14ac:dyDescent="0.25">
      <c r="A137" s="442"/>
      <c r="B137" s="332" t="s">
        <v>14</v>
      </c>
      <c r="C137" s="126" t="s">
        <v>39</v>
      </c>
      <c r="D137" s="111" t="s">
        <v>39</v>
      </c>
      <c r="E137" s="111" t="s">
        <v>39</v>
      </c>
      <c r="F137" s="111" t="s">
        <v>39</v>
      </c>
      <c r="G137" s="132" t="s">
        <v>39</v>
      </c>
      <c r="H137" s="100">
        <f>+'3.2.1.3'!H136/'3.2.1.3'!H135-1</f>
        <v>5.9186927062574668E-2</v>
      </c>
      <c r="I137" s="112">
        <f>+'3.2.1.3'!I136/'3.2.1.3'!I135-1</f>
        <v>7.381211461733761E-2</v>
      </c>
      <c r="J137" s="136">
        <f>+'3.2.1.3'!J136/'3.2.1.3'!J135-1</f>
        <v>6.4372990353697812E-2</v>
      </c>
      <c r="K137" s="100">
        <f>+'3.2.1.3'!K136/'3.2.1.3'!K135-1</f>
        <v>-0.25260047281323872</v>
      </c>
      <c r="L137" s="112">
        <f>+'3.2.1.3'!L136/'3.2.1.3'!L135-1</f>
        <v>0.10794362588084572</v>
      </c>
      <c r="M137" s="112">
        <f>+'3.2.1.3'!M136/'3.2.1.3'!M135-1</f>
        <v>0.12117633164048658</v>
      </c>
      <c r="N137" s="112">
        <f>+'3.2.1.3'!N136/'3.2.1.3'!N135-1</f>
        <v>2.6219609089464413E-2</v>
      </c>
      <c r="O137" s="147">
        <f>+'3.2.1.3'!O136/'3.2.1.3'!O135-1</f>
        <v>-9.2316046701058641E-3</v>
      </c>
      <c r="P137" s="104" t="s">
        <v>39</v>
      </c>
      <c r="Q137" s="100">
        <f>+'3.2.1.3'!Q137/'3.2.1.3'!Q136-1</f>
        <v>6.2183658712942957E-2</v>
      </c>
      <c r="R137" s="147">
        <f>+'3.2.1.3'!R136/'3.2.1.3'!R135-1</f>
        <v>-0.32371638141809289</v>
      </c>
      <c r="S137" s="103" t="s">
        <v>39</v>
      </c>
      <c r="T137" s="102">
        <f>+'3.2.1.3'!T136/'3.2.1.3'!T135-1</f>
        <v>8.6919831223628785E-2</v>
      </c>
      <c r="U137" s="342" t="s">
        <v>39</v>
      </c>
      <c r="V137" s="102" t="s">
        <v>39</v>
      </c>
      <c r="W137" s="102" t="s">
        <v>39</v>
      </c>
      <c r="X137" s="136">
        <f>+'3.2.1.3'!X136/'3.2.1.3'!X135-1</f>
        <v>8.6919831223628785E-2</v>
      </c>
      <c r="Y137" s="142" t="s">
        <v>39</v>
      </c>
      <c r="Z137" s="102" t="s">
        <v>39</v>
      </c>
      <c r="AA137" s="102" t="s">
        <v>39</v>
      </c>
      <c r="AB137" s="102" t="s">
        <v>39</v>
      </c>
      <c r="AC137" s="102" t="s">
        <v>39</v>
      </c>
      <c r="AD137" s="110">
        <f>+'3.2.1.3'!AD136/'3.2.1.3'!AD135-1</f>
        <v>-4.2001377094330938E-2</v>
      </c>
      <c r="AE137" s="102" t="s">
        <v>39</v>
      </c>
      <c r="AF137" s="102" t="s">
        <v>39</v>
      </c>
      <c r="AG137" s="102" t="s">
        <v>39</v>
      </c>
      <c r="AH137" s="104" t="s">
        <v>39</v>
      </c>
      <c r="AI137" s="476">
        <f>+'3.2.1.3'!AI136/'3.2.1.3'!AI135-1</f>
        <v>-0.44386206896551728</v>
      </c>
      <c r="AJ137" s="476"/>
      <c r="AK137" s="309">
        <f>+'3.2.1.3'!AK136/'3.2.1.3'!AK135-1</f>
        <v>-0.22450513655725379</v>
      </c>
      <c r="AL137" s="301">
        <f>+'3.2.1.3'!AL136/'3.2.1.3'!AL135-1</f>
        <v>-2.8847863977519261E-2</v>
      </c>
    </row>
    <row r="138" spans="1:38" ht="15.75" x14ac:dyDescent="0.25">
      <c r="A138" s="442"/>
      <c r="B138" s="332" t="s">
        <v>15</v>
      </c>
      <c r="C138" s="126" t="s">
        <v>39</v>
      </c>
      <c r="D138" s="111" t="s">
        <v>39</v>
      </c>
      <c r="E138" s="111" t="s">
        <v>39</v>
      </c>
      <c r="F138" s="111" t="s">
        <v>39</v>
      </c>
      <c r="G138" s="132" t="s">
        <v>39</v>
      </c>
      <c r="H138" s="100">
        <f>+'3.2.1.3'!H137/'3.2.1.3'!H136-1</f>
        <v>-9.9529633113828786E-2</v>
      </c>
      <c r="I138" s="112">
        <f>+'3.2.1.3'!I137/'3.2.1.3'!I136-1</f>
        <v>0.12244553284918092</v>
      </c>
      <c r="J138" s="136">
        <f>+'3.2.1.3'!J137/'3.2.1.3'!J136-1</f>
        <v>-2.0119630233822683E-2</v>
      </c>
      <c r="K138" s="100">
        <f>+'3.2.1.3'!K137/'3.2.1.3'!K136-1</f>
        <v>-3.9380041119721598E-2</v>
      </c>
      <c r="L138" s="112">
        <f>+'3.2.1.3'!L137/'3.2.1.3'!L136-1</f>
        <v>-0.19210754553339116</v>
      </c>
      <c r="M138" s="112">
        <f>+'3.2.1.3'!M137/'3.2.1.3'!M136-1</f>
        <v>-0.1174549668176551</v>
      </c>
      <c r="N138" s="112">
        <f>+'3.2.1.3'!N137/'3.2.1.3'!N136-1</f>
        <v>1.1613502632394024E-2</v>
      </c>
      <c r="O138" s="147">
        <f>+'3.2.1.3'!O137/'3.2.1.3'!O136-1</f>
        <v>-8.9682104686215403E-2</v>
      </c>
      <c r="P138" s="104" t="s">
        <v>39</v>
      </c>
      <c r="Q138" s="100">
        <f>+'3.2.1.3'!Q138/'3.2.1.3'!Q137-1</f>
        <v>-0.21851599727705917</v>
      </c>
      <c r="R138" s="147">
        <f>+'3.2.1.3'!R137/'3.2.1.3'!R136-1</f>
        <v>6.2183658712942957E-2</v>
      </c>
      <c r="S138" s="103" t="s">
        <v>39</v>
      </c>
      <c r="T138" s="102">
        <f>+'3.2.1.3'!T137/'3.2.1.3'!T136-1</f>
        <v>-8.3850931677018625E-2</v>
      </c>
      <c r="U138" s="342" t="s">
        <v>39</v>
      </c>
      <c r="V138" s="102" t="s">
        <v>39</v>
      </c>
      <c r="W138" s="102" t="s">
        <v>39</v>
      </c>
      <c r="X138" s="136">
        <f>+'3.2.1.3'!X137/'3.2.1.3'!X136-1</f>
        <v>-8.3850931677018625E-2</v>
      </c>
      <c r="Y138" s="142" t="s">
        <v>39</v>
      </c>
      <c r="Z138" s="102" t="s">
        <v>39</v>
      </c>
      <c r="AA138" s="142" t="s">
        <v>39</v>
      </c>
      <c r="AB138" s="102" t="s">
        <v>39</v>
      </c>
      <c r="AC138" s="102" t="s">
        <v>39</v>
      </c>
      <c r="AD138" s="110">
        <f>+'3.2.1.3'!AD137/'3.2.1.3'!AD136-1</f>
        <v>-0.12002874940105412</v>
      </c>
      <c r="AE138" s="102" t="s">
        <v>39</v>
      </c>
      <c r="AF138" s="102" t="s">
        <v>39</v>
      </c>
      <c r="AG138" s="102" t="s">
        <v>39</v>
      </c>
      <c r="AH138" s="104" t="s">
        <v>39</v>
      </c>
      <c r="AI138" s="476">
        <f>+'3.2.1.3'!AI137/'3.2.1.3'!AI136-1</f>
        <v>6.25E-2</v>
      </c>
      <c r="AJ138" s="476"/>
      <c r="AK138" s="309">
        <f>+'3.2.1.3'!AK137/'3.2.1.3'!AK136-1</f>
        <v>-6.0581583198707545E-2</v>
      </c>
      <c r="AL138" s="301">
        <f>+'3.2.1.3'!AL137/'3.2.1.3'!AL136-1</f>
        <v>-6.1314189436671329E-2</v>
      </c>
    </row>
    <row r="139" spans="1:38" ht="15.75" x14ac:dyDescent="0.25">
      <c r="A139" s="442"/>
      <c r="B139" s="332" t="s">
        <v>16</v>
      </c>
      <c r="C139" s="126" t="s">
        <v>39</v>
      </c>
      <c r="D139" s="111" t="s">
        <v>39</v>
      </c>
      <c r="E139" s="111" t="s">
        <v>39</v>
      </c>
      <c r="F139" s="111" t="s">
        <v>39</v>
      </c>
      <c r="G139" s="132" t="s">
        <v>39</v>
      </c>
      <c r="H139" s="100">
        <f>+'3.2.1.3'!H138/'3.2.1.3'!H137-1</f>
        <v>-4.6489761805265317E-2</v>
      </c>
      <c r="I139" s="112">
        <f>+'3.2.1.3'!I138/'3.2.1.3'!I137-1</f>
        <v>0.21652121576888361</v>
      </c>
      <c r="J139" s="136">
        <f>+'3.2.1.3'!J138/'3.2.1.3'!J137-1</f>
        <v>6.128992477494144E-2</v>
      </c>
      <c r="K139" s="100">
        <f>+'3.2.1.3'!K138/'3.2.1.3'!K137-1</f>
        <v>5.3836022390516991E-2</v>
      </c>
      <c r="L139" s="112">
        <f>+'3.2.1.3'!L138/'3.2.1.3'!L137-1</f>
        <v>-9.1608516729289713E-2</v>
      </c>
      <c r="M139" s="112">
        <f>+'3.2.1.3'!M138/'3.2.1.3'!M137-1</f>
        <v>0.2119837670088327</v>
      </c>
      <c r="N139" s="112">
        <f>+'3.2.1.3'!N138/'3.2.1.3'!N137-1</f>
        <v>-0.13975202816470234</v>
      </c>
      <c r="O139" s="147">
        <f>+'3.2.1.3'!O138/'3.2.1.3'!O137-1</f>
        <v>2.5513659968390057E-2</v>
      </c>
      <c r="P139" s="104" t="s">
        <v>39</v>
      </c>
      <c r="Q139" s="100">
        <f>+'3.2.1.3'!Q139/'3.2.1.3'!Q138-1</f>
        <v>0.20818815331010443</v>
      </c>
      <c r="R139" s="147">
        <f>+'3.2.1.3'!R138/'3.2.1.3'!R137-1</f>
        <v>-0.21851599727705917</v>
      </c>
      <c r="S139" s="103" t="s">
        <v>39</v>
      </c>
      <c r="T139" s="102">
        <f>+'3.2.1.3'!T138/'3.2.1.3'!T137-1</f>
        <v>-5.3389830508474567E-2</v>
      </c>
      <c r="U139" s="342" t="s">
        <v>39</v>
      </c>
      <c r="V139" s="102" t="s">
        <v>39</v>
      </c>
      <c r="W139" s="102" t="s">
        <v>39</v>
      </c>
      <c r="X139" s="136">
        <f>+'3.2.1.3'!X138/'3.2.1.3'!X137-1</f>
        <v>-5.3389830508474567E-2</v>
      </c>
      <c r="Y139" s="142" t="s">
        <v>39</v>
      </c>
      <c r="Z139" s="102" t="s">
        <v>39</v>
      </c>
      <c r="AA139" s="142" t="s">
        <v>39</v>
      </c>
      <c r="AB139" s="102" t="s">
        <v>39</v>
      </c>
      <c r="AC139" s="102" t="s">
        <v>39</v>
      </c>
      <c r="AD139" s="110">
        <f>+'3.2.1.3'!AD138/'3.2.1.3'!AD137-1</f>
        <v>-3.5121154369725072E-2</v>
      </c>
      <c r="AE139" s="102" t="s">
        <v>39</v>
      </c>
      <c r="AF139" s="102" t="s">
        <v>39</v>
      </c>
      <c r="AG139" s="102" t="s">
        <v>39</v>
      </c>
      <c r="AH139" s="104" t="s">
        <v>39</v>
      </c>
      <c r="AI139" s="476">
        <f>+'3.2.1.3'!AI138/'3.2.1.3'!AI137-1</f>
        <v>-0.52007469654528471</v>
      </c>
      <c r="AJ139" s="476"/>
      <c r="AK139" s="309">
        <f>+'3.2.1.3'!AK138/'3.2.1.3'!AK137-1</f>
        <v>-0.21375752364574374</v>
      </c>
      <c r="AL139" s="301">
        <f>+'3.2.1.3'!AL138/'3.2.1.3'!AL137-1</f>
        <v>8.7794599656620953E-4</v>
      </c>
    </row>
    <row r="140" spans="1:38" ht="15.75" x14ac:dyDescent="0.25">
      <c r="A140" s="442"/>
      <c r="B140" s="332" t="s">
        <v>17</v>
      </c>
      <c r="C140" s="126" t="s">
        <v>39</v>
      </c>
      <c r="D140" s="111" t="s">
        <v>39</v>
      </c>
      <c r="E140" s="111" t="s">
        <v>39</v>
      </c>
      <c r="F140" s="111" t="s">
        <v>39</v>
      </c>
      <c r="G140" s="132" t="s">
        <v>39</v>
      </c>
      <c r="H140" s="100">
        <f>+'3.2.1.3'!H139/'3.2.1.3'!H138-1</f>
        <v>4.1634710200504355E-3</v>
      </c>
      <c r="I140" s="112">
        <f>+'3.2.1.3'!I139/'3.2.1.3'!I138-1</f>
        <v>-0.19245516388373529</v>
      </c>
      <c r="J140" s="136">
        <f>+'3.2.1.3'!J139/'3.2.1.3'!J138-1</f>
        <v>-8.8194283058331435E-2</v>
      </c>
      <c r="K140" s="100">
        <f>+'3.2.1.3'!K139/'3.2.1.3'!K138-1</f>
        <v>-0.14591470082799562</v>
      </c>
      <c r="L140" s="112">
        <f>+'3.2.1.3'!L139/'3.2.1.3'!L138-1</f>
        <v>-8.666535355524918E-2</v>
      </c>
      <c r="M140" s="112">
        <f>+'3.2.1.3'!M139/'3.2.1.3'!M138-1</f>
        <v>-7.5832184360843047E-2</v>
      </c>
      <c r="N140" s="112">
        <f>+'3.2.1.3'!N139/'3.2.1.3'!N138-1</f>
        <v>-3.0249110320284656E-2</v>
      </c>
      <c r="O140" s="147">
        <f>+'3.2.1.3'!O139/'3.2.1.3'!O138-1</f>
        <v>-8.4911199178042018E-2</v>
      </c>
      <c r="P140" s="104" t="s">
        <v>39</v>
      </c>
      <c r="Q140" s="100">
        <f>+'3.2.1.3'!Q140/'3.2.1.3'!Q139-1</f>
        <v>0.63085796683489548</v>
      </c>
      <c r="R140" s="147">
        <f>+'3.2.1.3'!R139/'3.2.1.3'!R138-1</f>
        <v>0.20818815331010443</v>
      </c>
      <c r="S140" s="103" t="s">
        <v>39</v>
      </c>
      <c r="T140" s="102">
        <f>+'3.2.1.3'!T139/'3.2.1.3'!T138-1</f>
        <v>0.11369740376007154</v>
      </c>
      <c r="U140" s="342" t="s">
        <v>39</v>
      </c>
      <c r="V140" s="102" t="s">
        <v>39</v>
      </c>
      <c r="W140" s="102" t="s">
        <v>39</v>
      </c>
      <c r="X140" s="136">
        <f>+'3.2.1.3'!X139/'3.2.1.3'!X138-1</f>
        <v>0.11369740376007154</v>
      </c>
      <c r="Y140" s="142" t="s">
        <v>39</v>
      </c>
      <c r="Z140" s="102" t="s">
        <v>39</v>
      </c>
      <c r="AA140" s="142" t="s">
        <v>39</v>
      </c>
      <c r="AB140" s="102" t="s">
        <v>39</v>
      </c>
      <c r="AC140" s="102" t="s">
        <v>39</v>
      </c>
      <c r="AD140" s="110">
        <f>+'3.2.1.3'!AD139/'3.2.1.3'!AD138-1</f>
        <v>-4.825056433408581E-2</v>
      </c>
      <c r="AE140" s="102" t="s">
        <v>39</v>
      </c>
      <c r="AF140" s="102" t="s">
        <v>39</v>
      </c>
      <c r="AG140" s="102" t="s">
        <v>39</v>
      </c>
      <c r="AH140" s="104" t="s">
        <v>39</v>
      </c>
      <c r="AI140" s="476">
        <f>+'3.2.1.3'!AI139/'3.2.1.3'!AI138-1</f>
        <v>2.7237354085603016E-2</v>
      </c>
      <c r="AJ140" s="476"/>
      <c r="AK140" s="309">
        <f>+'3.2.1.3'!AK139/'3.2.1.3'!AK138-1</f>
        <v>-3.1277340332458436E-2</v>
      </c>
      <c r="AL140" s="301">
        <f>+'3.2.1.3'!AL139/'3.2.1.3'!AL138-1</f>
        <v>-7.0349505857585592E-2</v>
      </c>
    </row>
    <row r="141" spans="1:38" ht="15.75" x14ac:dyDescent="0.25">
      <c r="A141" s="442"/>
      <c r="B141" s="332" t="s">
        <v>18</v>
      </c>
      <c r="C141" s="126" t="s">
        <v>39</v>
      </c>
      <c r="D141" s="111" t="s">
        <v>39</v>
      </c>
      <c r="E141" s="111" t="s">
        <v>39</v>
      </c>
      <c r="F141" s="111" t="s">
        <v>39</v>
      </c>
      <c r="G141" s="132" t="s">
        <v>39</v>
      </c>
      <c r="H141" s="100">
        <f>+'3.2.1.3'!H140/'3.2.1.3'!H139-1</f>
        <v>-8.7288597926895584E-3</v>
      </c>
      <c r="I141" s="112">
        <f>+'3.2.1.3'!I140/'3.2.1.3'!I139-1</f>
        <v>-0.16112727829682949</v>
      </c>
      <c r="J141" s="136">
        <f>+'3.2.1.3'!J140/'3.2.1.3'!J139-1</f>
        <v>-7.2129476232955292E-2</v>
      </c>
      <c r="K141" s="100">
        <f>+'3.2.1.3'!K140/'3.2.1.3'!K139-1</f>
        <v>0.74538137918419611</v>
      </c>
      <c r="L141" s="112">
        <f>+'3.2.1.3'!L140/'3.2.1.3'!L139-1</f>
        <v>0.64265689023075256</v>
      </c>
      <c r="M141" s="112">
        <f>+'3.2.1.3'!M140/'3.2.1.3'!M139-1</f>
        <v>0.36210571184995732</v>
      </c>
      <c r="N141" s="112">
        <f>+'3.2.1.3'!N140/'3.2.1.3'!N139-1</f>
        <v>0.98935779816513758</v>
      </c>
      <c r="O141" s="147">
        <f>+'3.2.1.3'!O140/'3.2.1.3'!O139-1</f>
        <v>0.63537573181490092</v>
      </c>
      <c r="P141" s="104" t="s">
        <v>39</v>
      </c>
      <c r="Q141" s="100">
        <f>+'3.2.1.3'!Q141/'3.2.1.3'!Q140-1</f>
        <v>-0.31918656056587091</v>
      </c>
      <c r="R141" s="147">
        <f>+'3.2.1.3'!R140/'3.2.1.3'!R139-1</f>
        <v>0.63085796683489548</v>
      </c>
      <c r="S141" s="103" t="s">
        <v>39</v>
      </c>
      <c r="T141" s="102">
        <f>+'3.2.1.3'!T140/'3.2.1.3'!T139-1</f>
        <v>0.20176848874598075</v>
      </c>
      <c r="U141" s="342" t="s">
        <v>39</v>
      </c>
      <c r="V141" s="102" t="s">
        <v>39</v>
      </c>
      <c r="W141" s="102" t="s">
        <v>39</v>
      </c>
      <c r="X141" s="136">
        <f>+'3.2.1.3'!X140/'3.2.1.3'!X139-1</f>
        <v>0.20176848874598075</v>
      </c>
      <c r="Y141" s="142" t="s">
        <v>39</v>
      </c>
      <c r="Z141" s="102" t="s">
        <v>39</v>
      </c>
      <c r="AA141" s="142" t="s">
        <v>39</v>
      </c>
      <c r="AB141" s="102">
        <f>+'3.2.1.3'!AB141/'3.2.1.3'!AB140-1</f>
        <v>9.7674418604651203E-2</v>
      </c>
      <c r="AC141" s="102" t="s">
        <v>39</v>
      </c>
      <c r="AD141" s="110">
        <f>+'3.2.1.3'!AD140/'3.2.1.3'!AD139-1</f>
        <v>1.9540468425733768</v>
      </c>
      <c r="AE141" s="102" t="s">
        <v>39</v>
      </c>
      <c r="AF141" s="102" t="s">
        <v>39</v>
      </c>
      <c r="AG141" s="102" t="s">
        <v>39</v>
      </c>
      <c r="AH141" s="104" t="s">
        <v>39</v>
      </c>
      <c r="AI141" s="476">
        <f>+'3.2.1.3'!AI140/'3.2.1.3'!AI139-1</f>
        <v>1.0236742424242422</v>
      </c>
      <c r="AJ141" s="476"/>
      <c r="AK141" s="309">
        <f>+'3.2.1.3'!AK140/'3.2.1.3'!AK139-1</f>
        <v>8.7030932490404158</v>
      </c>
      <c r="AL141" s="301">
        <f>+'3.2.1.3'!AL140/'3.2.1.3'!AL139-1</f>
        <v>1.1403380021806591</v>
      </c>
    </row>
    <row r="142" spans="1:38" ht="15.75" x14ac:dyDescent="0.25">
      <c r="A142" s="442"/>
      <c r="B142" s="332" t="s">
        <v>19</v>
      </c>
      <c r="C142" s="126" t="s">
        <v>39</v>
      </c>
      <c r="D142" s="111" t="s">
        <v>39</v>
      </c>
      <c r="E142" s="111" t="s">
        <v>39</v>
      </c>
      <c r="F142" s="111" t="s">
        <v>39</v>
      </c>
      <c r="G142" s="132" t="s">
        <v>39</v>
      </c>
      <c r="H142" s="100">
        <f>+'3.2.1.3'!H141/'3.2.1.3'!H140-1</f>
        <v>-0.68134287286736384</v>
      </c>
      <c r="I142" s="112">
        <f>+'3.2.1.3'!I141/'3.2.1.3'!I140-1</f>
        <v>-0.11740003651634101</v>
      </c>
      <c r="J142" s="136">
        <f>+'3.2.1.3'!J141/'3.2.1.3'!J140-1</f>
        <v>-0.46923499519296796</v>
      </c>
      <c r="K142" s="100">
        <f>+'3.2.1.3'!K141/'3.2.1.3'!K140-1</f>
        <v>-0.42244812408300147</v>
      </c>
      <c r="L142" s="112">
        <f>+'3.2.1.3'!L141/'3.2.1.3'!L140-1</f>
        <v>-0.19482735985296051</v>
      </c>
      <c r="M142" s="112">
        <f>+'3.2.1.3'!M141/'3.2.1.3'!M140-1</f>
        <v>-0.22046628070724461</v>
      </c>
      <c r="N142" s="112">
        <f>+'3.2.1.3'!N141/'3.2.1.3'!N140-1</f>
        <v>-0.33693045563549162</v>
      </c>
      <c r="O142" s="147">
        <f>+'3.2.1.3'!O141/'3.2.1.3'!O140-1</f>
        <v>-0.29389696687345213</v>
      </c>
      <c r="P142" s="104" t="s">
        <v>39</v>
      </c>
      <c r="Q142" s="100">
        <f>+'3.2.1.3'!Q142/'3.2.1.3'!Q141-1</f>
        <v>0.87467532467532472</v>
      </c>
      <c r="R142" s="147">
        <f>+'3.2.1.3'!R141/'3.2.1.3'!R140-1</f>
        <v>-0.31918656056587091</v>
      </c>
      <c r="S142" s="103" t="s">
        <v>39</v>
      </c>
      <c r="T142" s="102">
        <f>+'3.2.1.3'!T141/'3.2.1.3'!T140-1</f>
        <v>-0.20468227424749164</v>
      </c>
      <c r="U142" s="342" t="s">
        <v>39</v>
      </c>
      <c r="V142" s="102" t="s">
        <v>39</v>
      </c>
      <c r="W142" s="102" t="s">
        <v>39</v>
      </c>
      <c r="X142" s="136">
        <f>+'3.2.1.3'!X141/'3.2.1.3'!X140-1</f>
        <v>-0.20468227424749164</v>
      </c>
      <c r="Y142" s="142" t="s">
        <v>39</v>
      </c>
      <c r="Z142" s="102" t="s">
        <v>39</v>
      </c>
      <c r="AA142" s="142" t="s">
        <v>39</v>
      </c>
      <c r="AB142" s="102">
        <f>+'3.2.1.3'!AB142/'3.2.1.3'!AB141-1</f>
        <v>0.56029986962190348</v>
      </c>
      <c r="AC142" s="102" t="s">
        <v>39</v>
      </c>
      <c r="AD142" s="110">
        <f>+'3.2.1.3'!AD141/'3.2.1.3'!AD140-1</f>
        <v>-0.26364913689281411</v>
      </c>
      <c r="AE142" s="102" t="s">
        <v>39</v>
      </c>
      <c r="AF142" s="102" t="s">
        <v>39</v>
      </c>
      <c r="AG142" s="102" t="s">
        <v>39</v>
      </c>
      <c r="AH142" s="104" t="s">
        <v>39</v>
      </c>
      <c r="AI142" s="476">
        <f>+'3.2.1.3'!AI141/'3.2.1.3'!AI140-1</f>
        <v>-0.16424894712213378</v>
      </c>
      <c r="AJ142" s="476"/>
      <c r="AK142" s="309">
        <f>+'3.2.1.3'!AK141/'3.2.1.3'!AK140-1</f>
        <v>-0.28719022687609075</v>
      </c>
      <c r="AL142" s="301">
        <f>+'3.2.1.3'!AL141/'3.2.1.3'!AL140-1</f>
        <v>-0.3153403803011452</v>
      </c>
    </row>
    <row r="143" spans="1:38" ht="15.75" x14ac:dyDescent="0.25">
      <c r="A143" s="442"/>
      <c r="B143" s="332" t="s">
        <v>20</v>
      </c>
      <c r="C143" s="126" t="s">
        <v>39</v>
      </c>
      <c r="D143" s="111" t="s">
        <v>39</v>
      </c>
      <c r="E143" s="111" t="s">
        <v>39</v>
      </c>
      <c r="F143" s="111" t="s">
        <v>39</v>
      </c>
      <c r="G143" s="132" t="s">
        <v>39</v>
      </c>
      <c r="H143" s="100">
        <f>+'3.2.1.3'!H142/'3.2.1.3'!H141-1</f>
        <v>2.4241796200345425</v>
      </c>
      <c r="I143" s="112">
        <f>+'3.2.1.3'!I142/'3.2.1.3'!I141-1</f>
        <v>-7.6541166735622723E-2</v>
      </c>
      <c r="J143" s="136">
        <f>+'3.2.1.3'!J142/'3.2.1.3'!J141-1</f>
        <v>0.8601371458144651</v>
      </c>
      <c r="K143" s="100">
        <f>+'3.2.1.3'!K142/'3.2.1.3'!K141-1</f>
        <v>0.13554708764289614</v>
      </c>
      <c r="L143" s="112">
        <f>+'3.2.1.3'!L142/'3.2.1.3'!L141-1</f>
        <v>-0.10288602641447908</v>
      </c>
      <c r="M143" s="112">
        <f>+'3.2.1.3'!M142/'3.2.1.3'!M141-1</f>
        <v>-5.3693295865114399E-2</v>
      </c>
      <c r="N143" s="112">
        <f>+'3.2.1.3'!N142/'3.2.1.3'!N141-1</f>
        <v>3.4636249826123233E-2</v>
      </c>
      <c r="O143" s="147">
        <f>+'3.2.1.3'!O142/'3.2.1.3'!O141-1</f>
        <v>-5.9033927145188958E-3</v>
      </c>
      <c r="P143" s="104" t="s">
        <v>39</v>
      </c>
      <c r="Q143" s="100">
        <f>+'3.2.1.3'!Q143/'3.2.1.3'!Q142-1</f>
        <v>0.42223761690335992</v>
      </c>
      <c r="R143" s="147">
        <f>+'3.2.1.3'!R142/'3.2.1.3'!R141-1</f>
        <v>0.87467532467532472</v>
      </c>
      <c r="S143" s="103" t="s">
        <v>39</v>
      </c>
      <c r="T143" s="102">
        <f>+'3.2.1.3'!T142/'3.2.1.3'!T141-1</f>
        <v>0.15895710681244735</v>
      </c>
      <c r="U143" s="342" t="s">
        <v>39</v>
      </c>
      <c r="V143" s="102" t="s">
        <v>39</v>
      </c>
      <c r="W143" s="102" t="s">
        <v>39</v>
      </c>
      <c r="X143" s="136">
        <f>+'3.2.1.3'!X142/'3.2.1.3'!X141-1</f>
        <v>0.15895710681244735</v>
      </c>
      <c r="Y143" s="142" t="s">
        <v>39</v>
      </c>
      <c r="Z143" s="102" t="s">
        <v>39</v>
      </c>
      <c r="AA143" s="142" t="s">
        <v>39</v>
      </c>
      <c r="AB143" s="102">
        <f>+'3.2.1.3'!AB143/'3.2.1.3'!AB142-1</f>
        <v>0.13097973678713171</v>
      </c>
      <c r="AC143" s="102" t="s">
        <v>39</v>
      </c>
      <c r="AD143" s="110">
        <f>+'3.2.1.3'!AD142/'3.2.1.3'!AD141-1</f>
        <v>9.1045386397710315E-2</v>
      </c>
      <c r="AE143" s="102" t="s">
        <v>39</v>
      </c>
      <c r="AF143" s="102" t="s">
        <v>39</v>
      </c>
      <c r="AG143" s="102" t="s">
        <v>39</v>
      </c>
      <c r="AH143" s="104" t="s">
        <v>39</v>
      </c>
      <c r="AI143" s="476">
        <f>+'3.2.1.3'!AI142/'3.2.1.3'!AI141-1</f>
        <v>9.6304591265397477E-2</v>
      </c>
      <c r="AJ143" s="476"/>
      <c r="AK143" s="309">
        <f>+'3.2.1.3'!AK142/'3.2.1.3'!AK141-1</f>
        <v>-2.0011099141448718E-2</v>
      </c>
      <c r="AL143" s="301">
        <f>+'3.2.1.3'!AL142/'3.2.1.3'!AL141-1</f>
        <v>0.10589800824175821</v>
      </c>
    </row>
    <row r="144" spans="1:38" ht="15.75" x14ac:dyDescent="0.25">
      <c r="A144" s="442"/>
      <c r="B144" s="332" t="s">
        <v>21</v>
      </c>
      <c r="C144" s="126" t="s">
        <v>39</v>
      </c>
      <c r="D144" s="111" t="s">
        <v>39</v>
      </c>
      <c r="E144" s="111" t="s">
        <v>39</v>
      </c>
      <c r="F144" s="111" t="s">
        <v>39</v>
      </c>
      <c r="G144" s="132" t="s">
        <v>39</v>
      </c>
      <c r="H144" s="100">
        <f>+'3.2.1.3'!H143/'3.2.1.3'!H142-1</f>
        <v>-0.34046201957026123</v>
      </c>
      <c r="I144" s="112">
        <f>+'3.2.1.3'!I143/'3.2.1.3'!I142-1</f>
        <v>1.4469086021505375</v>
      </c>
      <c r="J144" s="136">
        <f>+'3.2.1.3'!J143/'3.2.1.3'!J142-1</f>
        <v>0.21450928566460314</v>
      </c>
      <c r="K144" s="100">
        <f>+'3.2.1.3'!K143/'3.2.1.3'!K142-1</f>
        <v>-2.7964205816554788E-2</v>
      </c>
      <c r="L144" s="112">
        <f>+'3.2.1.3'!L143/'3.2.1.3'!L142-1</f>
        <v>5.3435114503816772E-2</v>
      </c>
      <c r="M144" s="112">
        <f>+'3.2.1.3'!M143/'3.2.1.3'!M142-1</f>
        <v>1.983243185915784E-2</v>
      </c>
      <c r="N144" s="112">
        <f>+'3.2.1.3'!N143/'3.2.1.3'!N142-1</f>
        <v>0.14748588330196299</v>
      </c>
      <c r="O144" s="147">
        <f>+'3.2.1.3'!O143/'3.2.1.3'!O142-1</f>
        <v>4.9009676179830208E-2</v>
      </c>
      <c r="P144" s="104" t="s">
        <v>39</v>
      </c>
      <c r="Q144" s="100">
        <f>+'3.2.1.3'!Q144/'3.2.1.3'!Q143-1</f>
        <v>-0.15026790063321971</v>
      </c>
      <c r="R144" s="147">
        <f>+'3.2.1.3'!R143/'3.2.1.3'!R142-1</f>
        <v>0.42223761690335992</v>
      </c>
      <c r="S144" s="103" t="s">
        <v>39</v>
      </c>
      <c r="T144" s="102">
        <f>+'3.2.1.3'!T143/'3.2.1.3'!T142-1</f>
        <v>-0.11175616835994195</v>
      </c>
      <c r="U144" s="342" t="s">
        <v>39</v>
      </c>
      <c r="V144" s="102" t="s">
        <v>39</v>
      </c>
      <c r="W144" s="102" t="s">
        <v>39</v>
      </c>
      <c r="X144" s="136">
        <f>+'3.2.1.3'!X143/'3.2.1.3'!X142-1</f>
        <v>-0.11175616835994195</v>
      </c>
      <c r="Y144" s="142" t="s">
        <v>39</v>
      </c>
      <c r="Z144" s="102" t="s">
        <v>39</v>
      </c>
      <c r="AA144" s="142" t="s">
        <v>39</v>
      </c>
      <c r="AB144" s="102">
        <f>+'3.2.1.3'!AB144/'3.2.1.3'!AB143-1</f>
        <v>2.1610639083856631E-2</v>
      </c>
      <c r="AC144" s="102" t="s">
        <v>39</v>
      </c>
      <c r="AD144" s="110">
        <f>+'3.2.1.3'!AD143/'3.2.1.3'!AD142-1</f>
        <v>0.17726420986883196</v>
      </c>
      <c r="AE144" s="102" t="s">
        <v>39</v>
      </c>
      <c r="AF144" s="102" t="s">
        <v>39</v>
      </c>
      <c r="AG144" s="102" t="s">
        <v>39</v>
      </c>
      <c r="AH144" s="104" t="s">
        <v>39</v>
      </c>
      <c r="AI144" s="476">
        <f>+'3.2.1.3'!AI143/'3.2.1.3'!AI142-1</f>
        <v>0.33401430030643509</v>
      </c>
      <c r="AJ144" s="476"/>
      <c r="AK144" s="309">
        <f>+'3.2.1.3'!AK143/'3.2.1.3'!AK142-1</f>
        <v>0.20269820119920046</v>
      </c>
      <c r="AL144" s="301">
        <f>+'3.2.1.3'!AL143/'3.2.1.3'!AL142-1</f>
        <v>0.15056476342040903</v>
      </c>
    </row>
    <row r="145" spans="1:38" ht="15.75" x14ac:dyDescent="0.25">
      <c r="A145" s="442"/>
      <c r="B145" s="332" t="s">
        <v>22</v>
      </c>
      <c r="C145" s="126" t="s">
        <v>39</v>
      </c>
      <c r="D145" s="111" t="s">
        <v>39</v>
      </c>
      <c r="E145" s="111" t="s">
        <v>39</v>
      </c>
      <c r="F145" s="111" t="s">
        <v>39</v>
      </c>
      <c r="G145" s="132" t="s">
        <v>39</v>
      </c>
      <c r="H145" s="104">
        <f>+'3.2.1.3'!H144/'3.2.1.3'!H143-1</f>
        <v>0.43943101866014067</v>
      </c>
      <c r="I145" s="112">
        <f>+'3.2.1.3'!I144/'3.2.1.3'!I143-1</f>
        <v>-0.5420671976563215</v>
      </c>
      <c r="J145" s="136">
        <f>+'3.2.1.3'!J144/'3.2.1.3'!J143-1</f>
        <v>-0.17456044900062995</v>
      </c>
      <c r="K145" s="100">
        <f>+'3.2.1.3'!K144/'3.2.1.3'!K143-1</f>
        <v>-0.36840374815058363</v>
      </c>
      <c r="L145" s="112">
        <f>+'3.2.1.3'!L144/'3.2.1.3'!L143-1</f>
        <v>5.4175293305728012E-2</v>
      </c>
      <c r="M145" s="112">
        <f>+'3.2.1.3'!M144/'3.2.1.3'!M143-1</f>
        <v>6.3435940099834109E-3</v>
      </c>
      <c r="N145" s="112">
        <f>+'3.2.1.3'!N144/'3.2.1.3'!N143-1</f>
        <v>2.2612770943175153E-2</v>
      </c>
      <c r="O145" s="147">
        <f>+'3.2.1.3'!O144/'3.2.1.3'!O143-1</f>
        <v>-5.5710955710955745E-2</v>
      </c>
      <c r="P145" s="104" t="s">
        <v>39</v>
      </c>
      <c r="Q145" s="100">
        <f>+'3.2.1.3'!Q145/'3.2.1.3'!Q144-1</f>
        <v>8.5984522785897965E-4</v>
      </c>
      <c r="R145" s="147">
        <f>+'3.2.1.3'!R144/'3.2.1.3'!R143-1</f>
        <v>-0.15026790063321971</v>
      </c>
      <c r="S145" s="103" t="s">
        <v>39</v>
      </c>
      <c r="T145" s="102">
        <f>+'3.2.1.3'!T144/'3.2.1.3'!T143-1</f>
        <v>-0.46241830065359479</v>
      </c>
      <c r="U145" s="342" t="s">
        <v>39</v>
      </c>
      <c r="V145" s="102" t="s">
        <v>39</v>
      </c>
      <c r="W145" s="102" t="s">
        <v>39</v>
      </c>
      <c r="X145" s="136">
        <f>+'3.2.1.3'!X144/'3.2.1.3'!X143-1</f>
        <v>-0.46241830065359479</v>
      </c>
      <c r="Y145" s="142" t="s">
        <v>39</v>
      </c>
      <c r="Z145" s="102" t="s">
        <v>39</v>
      </c>
      <c r="AA145" s="142" t="s">
        <v>39</v>
      </c>
      <c r="AB145" s="102">
        <f>+'3.2.1.3'!AB145/'3.2.1.3'!AB144-1</f>
        <v>-0.99511842343156753</v>
      </c>
      <c r="AC145" s="102" t="s">
        <v>39</v>
      </c>
      <c r="AD145" s="110">
        <f>+'3.2.1.3'!AD144/'3.2.1.3'!AD143-1</f>
        <v>-9.8259762308998355E-2</v>
      </c>
      <c r="AE145" s="102" t="s">
        <v>39</v>
      </c>
      <c r="AF145" s="102" t="s">
        <v>39</v>
      </c>
      <c r="AG145" s="102" t="s">
        <v>39</v>
      </c>
      <c r="AH145" s="104" t="s">
        <v>39</v>
      </c>
      <c r="AI145" s="476">
        <f>+'3.2.1.3'!AI144/'3.2.1.3'!AI143-1</f>
        <v>0.21745788667687593</v>
      </c>
      <c r="AJ145" s="476"/>
      <c r="AK145" s="309">
        <f>+'3.2.1.3'!AK144/'3.2.1.3'!AK143-1</f>
        <v>3.5535244425979773E-2</v>
      </c>
      <c r="AL145" s="301">
        <f>+'3.2.1.3'!AL144/'3.2.1.3'!AL143-1</f>
        <v>-5.1964554798371698E-2</v>
      </c>
    </row>
    <row r="146" spans="1:38" ht="16.5" thickBot="1" x14ac:dyDescent="0.3">
      <c r="A146" s="442"/>
      <c r="B146" s="333" t="s">
        <v>23</v>
      </c>
      <c r="C146" s="127" t="s">
        <v>39</v>
      </c>
      <c r="D146" s="120" t="s">
        <v>39</v>
      </c>
      <c r="E146" s="120" t="s">
        <v>39</v>
      </c>
      <c r="F146" s="120" t="s">
        <v>39</v>
      </c>
      <c r="G146" s="133" t="s">
        <v>39</v>
      </c>
      <c r="H146" s="141">
        <f>+'3.2.1.3'!H145/'3.2.1.3'!H144-1</f>
        <v>3.719052172989068E-3</v>
      </c>
      <c r="I146" s="121">
        <f>+'3.2.1.3'!I145/'3.2.1.3'!I144-1</f>
        <v>0.11835265893642544</v>
      </c>
      <c r="J146" s="137">
        <f>+'3.2.1.3'!J145/'3.2.1.3'!J144-1</f>
        <v>4.3502393672379069E-2</v>
      </c>
      <c r="K146" s="129">
        <f>+'3.2.1.3'!K145/'3.2.1.3'!K144-1</f>
        <v>-0.22071837584591358</v>
      </c>
      <c r="L146" s="121">
        <f>+'3.2.1.3'!L145/'3.2.1.3'!L144-1</f>
        <v>-1.3420621931260257E-2</v>
      </c>
      <c r="M146" s="121">
        <f>+'3.2.1.3'!M145/'3.2.1.3'!M144-1</f>
        <v>0.25720781233853462</v>
      </c>
      <c r="N146" s="121">
        <f>+'3.2.1.3'!N145/'3.2.1.3'!N144-1</f>
        <v>0.30327681026581121</v>
      </c>
      <c r="O146" s="148">
        <f>+'3.2.1.3'!O145/'3.2.1.3'!O144-1</f>
        <v>0.14832316535599666</v>
      </c>
      <c r="P146" s="197" t="s">
        <v>39</v>
      </c>
      <c r="Q146" s="141">
        <f>+'3.2.1.3'!Q151/'3.2.1.3'!Q145-1</f>
        <v>-0.74398625429553267</v>
      </c>
      <c r="R146" s="148">
        <f>+'3.2.1.3'!R145/'3.2.1.3'!R144-1</f>
        <v>8.5984522785897965E-4</v>
      </c>
      <c r="S146" s="140" t="s">
        <v>39</v>
      </c>
      <c r="T146" s="123">
        <f>+'3.2.1.3'!T145/'3.2.1.3'!T144-1</f>
        <v>0.77659574468085113</v>
      </c>
      <c r="U146" s="343" t="s">
        <v>39</v>
      </c>
      <c r="V146" s="123" t="s">
        <v>39</v>
      </c>
      <c r="W146" s="123" t="s">
        <v>39</v>
      </c>
      <c r="X146" s="137">
        <f>+'3.2.1.3'!X145/'3.2.1.3'!X144-1</f>
        <v>0.77659574468085113</v>
      </c>
      <c r="Y146" s="315" t="s">
        <v>39</v>
      </c>
      <c r="Z146" s="123" t="s">
        <v>39</v>
      </c>
      <c r="AA146" s="123" t="s">
        <v>39</v>
      </c>
      <c r="AB146" s="123" t="s">
        <v>39</v>
      </c>
      <c r="AC146" s="123" t="s">
        <v>39</v>
      </c>
      <c r="AD146" s="122">
        <f>+'3.2.1.3'!AD145/'3.2.1.3'!AD144-1</f>
        <v>0.11802777124029173</v>
      </c>
      <c r="AE146" s="123" t="s">
        <v>39</v>
      </c>
      <c r="AF146" s="123" t="s">
        <v>39</v>
      </c>
      <c r="AG146" s="123" t="s">
        <v>39</v>
      </c>
      <c r="AH146" s="141" t="s">
        <v>39</v>
      </c>
      <c r="AI146" s="479">
        <f>+'3.2.1.3'!AI145/'3.2.1.3'!AI144-1</f>
        <v>-0.10880503144654086</v>
      </c>
      <c r="AJ146" s="479"/>
      <c r="AK146" s="310">
        <f>+'3.2.1.3'!AK145/'3.2.1.3'!AK144-1</f>
        <v>0.18265218786776516</v>
      </c>
      <c r="AL146" s="302">
        <f>+'3.2.1.3'!AL145/'3.2.1.3'!AL144-1</f>
        <v>0.14442796987130069</v>
      </c>
    </row>
    <row r="147" spans="1:38" ht="15.75" x14ac:dyDescent="0.25">
      <c r="A147" s="473">
        <v>2018</v>
      </c>
      <c r="B147" s="332" t="s">
        <v>12</v>
      </c>
      <c r="C147" s="126" t="s">
        <v>39</v>
      </c>
      <c r="D147" s="111" t="s">
        <v>39</v>
      </c>
      <c r="E147" s="111" t="s">
        <v>39</v>
      </c>
      <c r="F147" s="111" t="s">
        <v>39</v>
      </c>
      <c r="G147" s="132" t="s">
        <v>39</v>
      </c>
      <c r="H147" s="100">
        <f>+'3.2.1.3'!H146/'3.2.1.3'!H145-1</f>
        <v>-0.252805420283718</v>
      </c>
      <c r="I147" s="112">
        <f>+'3.2.1.3'!I146/'3.2.1.3'!I145-1</f>
        <v>-2.1987844118698585E-2</v>
      </c>
      <c r="J147" s="136">
        <f>+'3.2.1.3'!J146/'3.2.1.3'!J145-1</f>
        <v>-0.16695478723404256</v>
      </c>
      <c r="K147" s="100">
        <f>+'3.2.1.3'!K146/'3.2.1.3'!K145-1</f>
        <v>1.4909819639278559</v>
      </c>
      <c r="L147" s="112">
        <f>+'3.2.1.3'!L146/'3.2.1.3'!L145-1</f>
        <v>0.15328467153284664</v>
      </c>
      <c r="M147" s="112">
        <f>+'3.2.1.3'!M146/'3.2.1.3'!M145-1</f>
        <v>9.2553016603649452E-2</v>
      </c>
      <c r="N147" s="112">
        <f>+'3.2.1.3'!N146/'3.2.1.3'!N145-1</f>
        <v>0.12799999999999989</v>
      </c>
      <c r="O147" s="147">
        <f>+'3.2.1.3'!O146/'3.2.1.3'!O145-1</f>
        <v>0.24475631852102087</v>
      </c>
      <c r="P147" s="104" t="s">
        <v>39</v>
      </c>
      <c r="Q147" s="104" t="s">
        <v>39</v>
      </c>
      <c r="R147" s="147">
        <f>+'3.2.1.3'!R146/'3.2.1.3'!R145-1</f>
        <v>0.34593356242840789</v>
      </c>
      <c r="S147" s="103" t="s">
        <v>39</v>
      </c>
      <c r="T147" s="102">
        <f>+'3.2.1.3'!T146/'3.2.1.3'!T145-1</f>
        <v>0.16852010265183925</v>
      </c>
      <c r="U147" s="342" t="s">
        <v>39</v>
      </c>
      <c r="V147" s="102" t="s">
        <v>39</v>
      </c>
      <c r="W147" s="102" t="s">
        <v>39</v>
      </c>
      <c r="X147" s="136">
        <f>+'3.2.1.3'!X146/'3.2.1.3'!X145-1</f>
        <v>0.16852010265183925</v>
      </c>
      <c r="Y147" s="142" t="s">
        <v>39</v>
      </c>
      <c r="Z147" s="102" t="s">
        <v>39</v>
      </c>
      <c r="AA147" s="142" t="s">
        <v>39</v>
      </c>
      <c r="AB147" s="142" t="s">
        <v>39</v>
      </c>
      <c r="AC147" s="102" t="s">
        <v>39</v>
      </c>
      <c r="AD147" s="110">
        <f>+'3.2.1.3'!AD146/'3.2.1.3'!AD145-1</f>
        <v>0.33754341648247554</v>
      </c>
      <c r="AE147" s="102" t="s">
        <v>39</v>
      </c>
      <c r="AF147" s="102" t="s">
        <v>39</v>
      </c>
      <c r="AG147" s="102" t="s">
        <v>39</v>
      </c>
      <c r="AH147" s="104" t="s">
        <v>39</v>
      </c>
      <c r="AI147" s="476">
        <f>+'3.2.1.3'!AI146/'3.2.1.3'!AI145-1</f>
        <v>-0.26958362738179253</v>
      </c>
      <c r="AJ147" s="476"/>
      <c r="AK147" s="309">
        <f>+'3.2.1.3'!AK146/'3.2.1.3'!AK145-1</f>
        <v>0.72144197932921728</v>
      </c>
      <c r="AL147" s="301">
        <f>+'3.2.1.3'!AL146/'3.2.1.3'!AL145-1</f>
        <v>0.40177858853038417</v>
      </c>
    </row>
    <row r="148" spans="1:38" ht="15.75" x14ac:dyDescent="0.25">
      <c r="A148" s="474"/>
      <c r="B148" s="332" t="s">
        <v>13</v>
      </c>
      <c r="C148" s="126" t="s">
        <v>39</v>
      </c>
      <c r="D148" s="111" t="s">
        <v>39</v>
      </c>
      <c r="E148" s="111" t="s">
        <v>39</v>
      </c>
      <c r="F148" s="111" t="s">
        <v>39</v>
      </c>
      <c r="G148" s="132" t="s">
        <v>39</v>
      </c>
      <c r="H148" s="100">
        <f>+'3.2.1.3'!H147/'3.2.1.3'!H146-1</f>
        <v>0.45253612921507513</v>
      </c>
      <c r="I148" s="112">
        <f>+'3.2.1.3'!I147/'3.2.1.3'!I146-1</f>
        <v>-0.16706269420581243</v>
      </c>
      <c r="J148" s="136">
        <f>+'3.2.1.3'!J147/'3.2.1.3'!J146-1</f>
        <v>0.18197781147737246</v>
      </c>
      <c r="K148" s="100">
        <f>+'3.2.1.3'!K147/'3.2.1.3'!K146-1</f>
        <v>-7.4684902118530405E-2</v>
      </c>
      <c r="L148" s="112">
        <f>+'3.2.1.3'!L147/'3.2.1.3'!L146-1</f>
        <v>-4.0276179516686161E-3</v>
      </c>
      <c r="M148" s="112">
        <f>+'3.2.1.3'!M147/'3.2.1.3'!M146-1</f>
        <v>-0.21772494733674386</v>
      </c>
      <c r="N148" s="112">
        <f>+'3.2.1.3'!N147/'3.2.1.3'!N146-1</f>
        <v>-7.0844049567453826E-2</v>
      </c>
      <c r="O148" s="147">
        <f>+'3.2.1.3'!O147/'3.2.1.3'!O146-1</f>
        <v>-0.1082574692226087</v>
      </c>
      <c r="P148" s="104" t="s">
        <v>39</v>
      </c>
      <c r="Q148" s="104" t="s">
        <v>39</v>
      </c>
      <c r="R148" s="147">
        <f>+'3.2.1.3'!R147/'3.2.1.3'!R146-1</f>
        <v>-0.51319148936170211</v>
      </c>
      <c r="S148" s="103" t="s">
        <v>39</v>
      </c>
      <c r="T148" s="102">
        <f>+'3.2.1.3'!T147/'3.2.1.3'!T146-1</f>
        <v>-3.2210834553440648E-2</v>
      </c>
      <c r="U148" s="342" t="s">
        <v>39</v>
      </c>
      <c r="V148" s="102" t="s">
        <v>39</v>
      </c>
      <c r="W148" s="102" t="s">
        <v>39</v>
      </c>
      <c r="X148" s="136">
        <f>+'3.2.1.3'!X147/'3.2.1.3'!X146-1</f>
        <v>-3.2210834553440648E-2</v>
      </c>
      <c r="Y148" s="142" t="s">
        <v>39</v>
      </c>
      <c r="Z148" s="102" t="s">
        <v>39</v>
      </c>
      <c r="AA148" s="142" t="s">
        <v>39</v>
      </c>
      <c r="AB148" s="142" t="s">
        <v>39</v>
      </c>
      <c r="AC148" s="102" t="s">
        <v>39</v>
      </c>
      <c r="AD148" s="110">
        <f>+'3.2.1.3'!AD147/'3.2.1.3'!AD146-1</f>
        <v>-0.23953415171545478</v>
      </c>
      <c r="AE148" s="102" t="s">
        <v>39</v>
      </c>
      <c r="AF148" s="102" t="s">
        <v>39</v>
      </c>
      <c r="AG148" s="102" t="s">
        <v>39</v>
      </c>
      <c r="AH148" s="104" t="s">
        <v>39</v>
      </c>
      <c r="AI148" s="476">
        <f>+'3.2.1.3'!AI147/'3.2.1.3'!AI146-1</f>
        <v>-0.13285024154589375</v>
      </c>
      <c r="AJ148" s="476"/>
      <c r="AK148" s="309">
        <f>+'3.2.1.3'!AK147/'3.2.1.3'!AK146-1</f>
        <v>-3.9242219215155583E-2</v>
      </c>
      <c r="AL148" s="301">
        <f>+'3.2.1.3'!AL147/'3.2.1.3'!AL146-1</f>
        <v>-5.5832008577026859E-2</v>
      </c>
    </row>
    <row r="149" spans="1:38" ht="15.75" x14ac:dyDescent="0.25">
      <c r="A149" s="474"/>
      <c r="B149" s="332" t="s">
        <v>14</v>
      </c>
      <c r="C149" s="126" t="s">
        <v>39</v>
      </c>
      <c r="D149" s="111" t="s">
        <v>39</v>
      </c>
      <c r="E149" s="111" t="s">
        <v>39</v>
      </c>
      <c r="F149" s="111" t="s">
        <v>39</v>
      </c>
      <c r="G149" s="132" t="s">
        <v>39</v>
      </c>
      <c r="H149" s="100">
        <f>+'3.2.1.3'!H148/'3.2.1.3'!H147-1</f>
        <v>5.8134998049161224E-2</v>
      </c>
      <c r="I149" s="112">
        <f>+'3.2.1.3'!I148/'3.2.1.3'!I147-1</f>
        <v>0.22624533684441528</v>
      </c>
      <c r="J149" s="136">
        <f>+'3.2.1.3'!J148/'3.2.1.3'!J147-1</f>
        <v>0.1098656222567358</v>
      </c>
      <c r="K149" s="100">
        <f>+'3.2.1.3'!K148/'3.2.1.3'!K147-1</f>
        <v>-0.24213882046080282</v>
      </c>
      <c r="L149" s="112">
        <f>+'3.2.1.3'!L148/'3.2.1.3'!L147-1</f>
        <v>-0.10210860774119002</v>
      </c>
      <c r="M149" s="112">
        <f>+'3.2.1.3'!M148/'3.2.1.3'!M147-1</f>
        <v>-1.7984227736103087E-2</v>
      </c>
      <c r="N149" s="112">
        <f>+'3.2.1.3'!N148/'3.2.1.3'!N147-1</f>
        <v>-0.16322764636805909</v>
      </c>
      <c r="O149" s="147">
        <f>+'3.2.1.3'!O148/'3.2.1.3'!O147-1</f>
        <v>-0.1248028772997648</v>
      </c>
      <c r="P149" s="104" t="s">
        <v>39</v>
      </c>
      <c r="Q149" s="104" t="s">
        <v>39</v>
      </c>
      <c r="R149" s="147">
        <f>+'3.2.1.3'!R148/'3.2.1.3'!R147-1</f>
        <v>0.12849650349650354</v>
      </c>
      <c r="S149" s="103" t="s">
        <v>39</v>
      </c>
      <c r="T149" s="102">
        <f>+'3.2.1.3'!T148/'3.2.1.3'!T147-1</f>
        <v>6.2783661119515832E-2</v>
      </c>
      <c r="U149" s="342" t="s">
        <v>39</v>
      </c>
      <c r="V149" s="102" t="s">
        <v>39</v>
      </c>
      <c r="W149" s="102" t="s">
        <v>39</v>
      </c>
      <c r="X149" s="136">
        <f>+'3.2.1.3'!X148/'3.2.1.3'!X147-1</f>
        <v>6.2783661119515832E-2</v>
      </c>
      <c r="Y149" s="142" t="s">
        <v>39</v>
      </c>
      <c r="Z149" s="102" t="s">
        <v>39</v>
      </c>
      <c r="AA149" s="142" t="s">
        <v>39</v>
      </c>
      <c r="AB149" s="142" t="s">
        <v>39</v>
      </c>
      <c r="AC149" s="102" t="s">
        <v>39</v>
      </c>
      <c r="AD149" s="110">
        <f>+'3.2.1.3'!AD148/'3.2.1.3'!AD147-1</f>
        <v>-0.17725579470198671</v>
      </c>
      <c r="AE149" s="102" t="s">
        <v>39</v>
      </c>
      <c r="AF149" s="102" t="s">
        <v>39</v>
      </c>
      <c r="AG149" s="102" t="s">
        <v>39</v>
      </c>
      <c r="AH149" s="104" t="s">
        <v>39</v>
      </c>
      <c r="AI149" s="476">
        <f>+'3.2.1.3'!AI148/'3.2.1.3'!AI147-1</f>
        <v>-1.2256267409470722E-2</v>
      </c>
      <c r="AJ149" s="476"/>
      <c r="AK149" s="309">
        <f>+'3.2.1.3'!AK148/'3.2.1.3'!AK147-1</f>
        <v>-0.45581840557910569</v>
      </c>
      <c r="AL149" s="301">
        <f>+'3.2.1.3'!AL148/'3.2.1.3'!AL147-1</f>
        <v>-0.28067881028082764</v>
      </c>
    </row>
    <row r="150" spans="1:38" ht="15.75" x14ac:dyDescent="0.25">
      <c r="A150" s="474"/>
      <c r="B150" s="332" t="s">
        <v>15</v>
      </c>
      <c r="C150" s="126" t="s">
        <v>39</v>
      </c>
      <c r="D150" s="111" t="s">
        <v>39</v>
      </c>
      <c r="E150" s="111" t="s">
        <v>39</v>
      </c>
      <c r="F150" s="111" t="s">
        <v>39</v>
      </c>
      <c r="G150" s="132" t="s">
        <v>39</v>
      </c>
      <c r="H150" s="100">
        <f>+'3.2.1.3'!H149/'3.2.1.3'!H148-1</f>
        <v>-0.56720132743362828</v>
      </c>
      <c r="I150" s="112">
        <f>+'3.2.1.3'!I149/'3.2.1.3'!I148-1</f>
        <v>0.63135289906943459</v>
      </c>
      <c r="J150" s="136">
        <f>+'3.2.1.3'!J149/'3.2.1.3'!J148-1</f>
        <v>-0.15971039182282798</v>
      </c>
      <c r="K150" s="100">
        <f>+'3.2.1.3'!K149/'3.2.1.3'!K148-1</f>
        <v>1.9120458891013437E-2</v>
      </c>
      <c r="L150" s="112">
        <f>+'3.2.1.3'!L149/'3.2.1.3'!L148-1</f>
        <v>-0.33714009972655623</v>
      </c>
      <c r="M150" s="112">
        <f>+'3.2.1.3'!M149/'3.2.1.3'!M148-1</f>
        <v>-0.22407207913034966</v>
      </c>
      <c r="N150" s="112">
        <f>+'3.2.1.3'!N149/'3.2.1.3'!N148-1</f>
        <v>-3.6086607858861308E-2</v>
      </c>
      <c r="O150" s="147">
        <f>+'3.2.1.3'!O149/'3.2.1.3'!O148-1</f>
        <v>-0.14680407156856545</v>
      </c>
      <c r="P150" s="104" t="s">
        <v>39</v>
      </c>
      <c r="Q150" s="104" t="s">
        <v>39</v>
      </c>
      <c r="R150" s="147">
        <f>+'3.2.1.3'!R149/'3.2.1.3'!R148-1</f>
        <v>-0.11192873741285825</v>
      </c>
      <c r="S150" s="103" t="s">
        <v>39</v>
      </c>
      <c r="T150" s="102">
        <f>+'3.2.1.3'!T149/'3.2.1.3'!T148-1</f>
        <v>2.77580071174377E-2</v>
      </c>
      <c r="U150" s="342" t="s">
        <v>39</v>
      </c>
      <c r="V150" s="102" t="s">
        <v>39</v>
      </c>
      <c r="W150" s="102" t="s">
        <v>39</v>
      </c>
      <c r="X150" s="136">
        <f>+'3.2.1.3'!X149/'3.2.1.3'!X148-1</f>
        <v>2.77580071174377E-2</v>
      </c>
      <c r="Y150" s="142" t="s">
        <v>39</v>
      </c>
      <c r="Z150" s="102" t="s">
        <v>39</v>
      </c>
      <c r="AA150" s="142" t="s">
        <v>39</v>
      </c>
      <c r="AB150" s="142" t="s">
        <v>39</v>
      </c>
      <c r="AC150" s="102" t="s">
        <v>39</v>
      </c>
      <c r="AD150" s="110">
        <f>+'3.2.1.3'!AD149/'3.2.1.3'!AD148-1</f>
        <v>-0.11570871588479437</v>
      </c>
      <c r="AE150" s="102" t="s">
        <v>39</v>
      </c>
      <c r="AF150" s="102" t="s">
        <v>39</v>
      </c>
      <c r="AG150" s="102" t="s">
        <v>39</v>
      </c>
      <c r="AH150" s="104" t="s">
        <v>39</v>
      </c>
      <c r="AI150" s="476">
        <f>+'3.2.1.3'!AI149/'3.2.1.3'!AI148-1</f>
        <v>-0.17710095882684718</v>
      </c>
      <c r="AJ150" s="476"/>
      <c r="AK150" s="309">
        <f>+'3.2.1.3'!AK149/'3.2.1.3'!AK148-1</f>
        <v>-0.33400341742888728</v>
      </c>
      <c r="AL150" s="301">
        <f>+'3.2.1.3'!AL149/'3.2.1.3'!AL148-1</f>
        <v>-0.22656853886100614</v>
      </c>
    </row>
    <row r="151" spans="1:38" ht="15.75" x14ac:dyDescent="0.25">
      <c r="A151" s="474"/>
      <c r="B151" s="332" t="s">
        <v>16</v>
      </c>
      <c r="C151" s="126" t="s">
        <v>39</v>
      </c>
      <c r="D151" s="111" t="s">
        <v>39</v>
      </c>
      <c r="E151" s="111" t="s">
        <v>39</v>
      </c>
      <c r="F151" s="111" t="s">
        <v>39</v>
      </c>
      <c r="G151" s="132" t="s">
        <v>39</v>
      </c>
      <c r="H151" s="104">
        <f>+'3.2.1.3'!H150/'3.2.1.3'!H149-1</f>
        <v>1.1797657082002129</v>
      </c>
      <c r="I151" s="112">
        <f>+'3.2.1.3'!I150/'3.2.1.3'!I149-1</f>
        <v>-0.31932865291794643</v>
      </c>
      <c r="J151" s="136">
        <f>+'3.2.1.3'!J150/'3.2.1.3'!J149-1</f>
        <v>0.1902831076678011</v>
      </c>
      <c r="K151" s="100">
        <f>+'3.2.1.3'!K150/'3.2.1.3'!K149-1</f>
        <v>-0.11744840525328326</v>
      </c>
      <c r="L151" s="112">
        <f>+'3.2.1.3'!L150/'3.2.1.3'!L149-1</f>
        <v>-0.3397233681145353</v>
      </c>
      <c r="M151" s="112">
        <f>+'3.2.1.3'!M150/'3.2.1.3'!M149-1</f>
        <v>-9.0243594598005794E-2</v>
      </c>
      <c r="N151" s="112">
        <f>+'3.2.1.3'!N150/'3.2.1.3'!N149-1</f>
        <v>-6.5307820299500885E-2</v>
      </c>
      <c r="O151" s="147">
        <f>+'3.2.1.3'!O150/'3.2.1.3'!O149-1</f>
        <v>-0.12482400889218226</v>
      </c>
      <c r="P151" s="104" t="s">
        <v>39</v>
      </c>
      <c r="Q151" s="104" t="s">
        <v>39</v>
      </c>
      <c r="R151" s="147">
        <f>+'3.2.1.3'!R150/'3.2.1.3'!R149-1</f>
        <v>-0.16223288268643699</v>
      </c>
      <c r="S151" s="103" t="s">
        <v>39</v>
      </c>
      <c r="T151" s="102">
        <f>+'3.2.1.3'!T150/'3.2.1.3'!T149-1</f>
        <v>0.34418282548476453</v>
      </c>
      <c r="U151" s="342" t="s">
        <v>39</v>
      </c>
      <c r="V151" s="102" t="s">
        <v>39</v>
      </c>
      <c r="W151" s="102" t="s">
        <v>39</v>
      </c>
      <c r="X151" s="136">
        <f>+'3.2.1.3'!X150/'3.2.1.3'!X149-1</f>
        <v>0.34418282548476453</v>
      </c>
      <c r="Y151" s="142" t="s">
        <v>39</v>
      </c>
      <c r="Z151" s="102" t="s">
        <v>39</v>
      </c>
      <c r="AA151" s="142" t="s">
        <v>39</v>
      </c>
      <c r="AB151" s="142" t="s">
        <v>39</v>
      </c>
      <c r="AC151" s="102" t="s">
        <v>39</v>
      </c>
      <c r="AD151" s="110">
        <f>+'3.2.1.3'!AD150/'3.2.1.3'!AD149-1</f>
        <v>-0.15559664343621105</v>
      </c>
      <c r="AE151" s="102" t="s">
        <v>39</v>
      </c>
      <c r="AF151" s="102" t="s">
        <v>39</v>
      </c>
      <c r="AG151" s="102" t="s">
        <v>39</v>
      </c>
      <c r="AH151" s="104" t="s">
        <v>39</v>
      </c>
      <c r="AI151" s="476">
        <f>+'3.2.1.3'!AI150/'3.2.1.3'!AI149-1</f>
        <v>-0.27416038382453733</v>
      </c>
      <c r="AJ151" s="476"/>
      <c r="AK151" s="309">
        <f>+'3.2.1.3'!AK150/'3.2.1.3'!AK149-1</f>
        <v>-0.19155599154844549</v>
      </c>
      <c r="AL151" s="301">
        <f>+'3.2.1.3'!AL150/'3.2.1.3'!AL149-1</f>
        <v>-8.0135694377973632E-2</v>
      </c>
    </row>
    <row r="152" spans="1:38" ht="15.75" x14ac:dyDescent="0.25">
      <c r="A152" s="474"/>
      <c r="B152" s="332" t="s">
        <v>17</v>
      </c>
      <c r="C152" s="126" t="s">
        <v>39</v>
      </c>
      <c r="D152" s="111" t="s">
        <v>39</v>
      </c>
      <c r="E152" s="111" t="s">
        <v>39</v>
      </c>
      <c r="F152" s="111" t="s">
        <v>39</v>
      </c>
      <c r="G152" s="132" t="s">
        <v>39</v>
      </c>
      <c r="H152" s="104">
        <f>+'3.2.1.3'!H151/'3.2.1.3'!H150-1</f>
        <v>3.0388899745944942E-2</v>
      </c>
      <c r="I152" s="112">
        <f>+'3.2.1.3'!I151/'3.2.1.3'!I150-1</f>
        <v>-0.27526188557614828</v>
      </c>
      <c r="J152" s="136">
        <f>+'3.2.1.3'!J151/'3.2.1.3'!J150-1</f>
        <v>-8.4980838250501844E-2</v>
      </c>
      <c r="K152" s="100">
        <f>+'3.2.1.3'!K151/'3.2.1.3'!K150-1</f>
        <v>-0.33949829931972786</v>
      </c>
      <c r="L152" s="112">
        <f>+'3.2.1.3'!L151/'3.2.1.3'!L150-1</f>
        <v>-0.18155090040426314</v>
      </c>
      <c r="M152" s="112">
        <f>+'3.2.1.3'!M151/'3.2.1.3'!M150-1</f>
        <v>-0.37402885682574916</v>
      </c>
      <c r="N152" s="112">
        <f>+'3.2.1.3'!N151/'3.2.1.3'!N150-1</f>
        <v>-0.17556742323097463</v>
      </c>
      <c r="O152" s="147">
        <f>+'3.2.1.3'!O151/'3.2.1.3'!O150-1</f>
        <v>-0.26946361288683796</v>
      </c>
      <c r="P152" s="104" t="s">
        <v>39</v>
      </c>
      <c r="Q152" s="104" t="s">
        <v>39</v>
      </c>
      <c r="R152" s="147">
        <f>+'3.2.1.3'!R151/'3.2.1.3'!R150-1</f>
        <v>-0.53461738677771997</v>
      </c>
      <c r="S152" s="103" t="s">
        <v>39</v>
      </c>
      <c r="T152" s="102">
        <f>+'3.2.1.3'!T151/'3.2.1.3'!T150-1</f>
        <v>8.5522926326635718E-2</v>
      </c>
      <c r="U152" s="342" t="s">
        <v>39</v>
      </c>
      <c r="V152" s="102" t="s">
        <v>39</v>
      </c>
      <c r="W152" s="102" t="s">
        <v>39</v>
      </c>
      <c r="X152" s="136">
        <f>+'3.2.1.3'!X151/'3.2.1.3'!X150-1</f>
        <v>8.5522926326635718E-2</v>
      </c>
      <c r="Y152" s="142" t="s">
        <v>39</v>
      </c>
      <c r="Z152" s="102" t="s">
        <v>39</v>
      </c>
      <c r="AA152" s="142" t="s">
        <v>39</v>
      </c>
      <c r="AB152" s="142" t="s">
        <v>39</v>
      </c>
      <c r="AC152" s="102" t="s">
        <v>39</v>
      </c>
      <c r="AD152" s="110">
        <f>+'3.2.1.3'!AD151/'3.2.1.3'!AD150-1</f>
        <v>-0.14434899781034194</v>
      </c>
      <c r="AE152" s="102" t="s">
        <v>39</v>
      </c>
      <c r="AF152" s="102" t="s">
        <v>39</v>
      </c>
      <c r="AG152" s="102" t="s">
        <v>39</v>
      </c>
      <c r="AH152" s="104" t="s">
        <v>39</v>
      </c>
      <c r="AI152" s="476">
        <f>+'3.2.1.3'!AI151/'3.2.1.3'!AI150-1</f>
        <v>0.70349386213408871</v>
      </c>
      <c r="AJ152" s="476"/>
      <c r="AK152" s="309">
        <f>+'3.2.1.3'!AK151/'3.2.1.3'!AK150-1</f>
        <v>-0.16810566108181269</v>
      </c>
      <c r="AL152" s="301">
        <f>+'3.2.1.3'!AL151/'3.2.1.3'!AL150-1</f>
        <v>-0.18707248771978147</v>
      </c>
    </row>
    <row r="153" spans="1:38" ht="15.75" x14ac:dyDescent="0.25">
      <c r="A153" s="474"/>
      <c r="B153" s="332" t="s">
        <v>18</v>
      </c>
      <c r="C153" s="126" t="s">
        <v>39</v>
      </c>
      <c r="D153" s="111" t="s">
        <v>39</v>
      </c>
      <c r="E153" s="111" t="s">
        <v>39</v>
      </c>
      <c r="F153" s="111" t="s">
        <v>39</v>
      </c>
      <c r="G153" s="132" t="s">
        <v>39</v>
      </c>
      <c r="H153" s="104">
        <f>+'3.2.1.3'!H152/'3.2.1.3'!H151-1</f>
        <v>0.24115694642010421</v>
      </c>
      <c r="I153" s="112">
        <f>+'3.2.1.3'!I152/'3.2.1.3'!I151-1</f>
        <v>0.22459417389370695</v>
      </c>
      <c r="J153" s="136">
        <f>+'3.2.1.3'!J152/'3.2.1.3'!J151-1</f>
        <v>0.23620529184948813</v>
      </c>
      <c r="K153" s="100">
        <f>+'3.2.1.3'!K152/'3.2.1.3'!K151-1</f>
        <v>1.3430962343096233</v>
      </c>
      <c r="L153" s="112">
        <f>+'3.2.1.3'!L152/'3.2.1.3'!L151-1</f>
        <v>1.727436012572968</v>
      </c>
      <c r="M153" s="112">
        <f>+'3.2.1.3'!M152/'3.2.1.3'!M151-1</f>
        <v>1.1748670212765959</v>
      </c>
      <c r="N153" s="112">
        <f>+'3.2.1.3'!N152/'3.2.1.3'!N151-1</f>
        <v>0.97314439946018894</v>
      </c>
      <c r="O153" s="147">
        <f>+'3.2.1.3'!O152/'3.2.1.3'!O151-1</f>
        <v>1.1898470097357441</v>
      </c>
      <c r="P153" s="104" t="s">
        <v>39</v>
      </c>
      <c r="Q153" s="104" t="s">
        <v>39</v>
      </c>
      <c r="R153" s="147">
        <f>+'3.2.1.3'!R152/'3.2.1.3'!R151-1</f>
        <v>0.92953020134228193</v>
      </c>
      <c r="S153" s="103" t="s">
        <v>39</v>
      </c>
      <c r="T153" s="102">
        <f>+'3.2.1.3'!T152/'3.2.1.3'!T151-1</f>
        <v>0.31419079259610827</v>
      </c>
      <c r="U153" s="342" t="s">
        <v>39</v>
      </c>
      <c r="V153" s="102" t="s">
        <v>39</v>
      </c>
      <c r="W153" s="102" t="s">
        <v>39</v>
      </c>
      <c r="X153" s="136">
        <f>+'3.2.1.3'!X152/'3.2.1.3'!X151-1</f>
        <v>0.31419079259610827</v>
      </c>
      <c r="Y153" s="142" t="s">
        <v>39</v>
      </c>
      <c r="Z153" s="102" t="s">
        <v>39</v>
      </c>
      <c r="AA153" s="142" t="s">
        <v>39</v>
      </c>
      <c r="AB153" s="142" t="s">
        <v>39</v>
      </c>
      <c r="AC153" s="102" t="s">
        <v>39</v>
      </c>
      <c r="AD153" s="110">
        <f>+'3.2.1.3'!AD152/'3.2.1.3'!AD151-1</f>
        <v>1.0653543307086615</v>
      </c>
      <c r="AE153" s="102" t="s">
        <v>39</v>
      </c>
      <c r="AF153" s="102" t="s">
        <v>39</v>
      </c>
      <c r="AG153" s="102" t="s">
        <v>39</v>
      </c>
      <c r="AH153" s="104" t="s">
        <v>39</v>
      </c>
      <c r="AI153" s="476">
        <f>+'3.2.1.3'!AI152/'3.2.1.3'!AI151-1</f>
        <v>0.62527716186252769</v>
      </c>
      <c r="AJ153" s="476"/>
      <c r="AK153" s="309">
        <f>+'3.2.1.3'!AK152/'3.2.1.3'!AK151-1</f>
        <v>0.88443197755960723</v>
      </c>
      <c r="AL153" s="301">
        <f>+'3.2.1.3'!AL152/'3.2.1.3'!AL151-1</f>
        <v>0.77823582561554105</v>
      </c>
    </row>
    <row r="154" spans="1:38" ht="15.75" x14ac:dyDescent="0.25">
      <c r="A154" s="474"/>
      <c r="B154" s="332" t="s">
        <v>19</v>
      </c>
      <c r="C154" s="126" t="s">
        <v>39</v>
      </c>
      <c r="D154" s="111" t="s">
        <v>39</v>
      </c>
      <c r="E154" s="111" t="s">
        <v>39</v>
      </c>
      <c r="F154" s="111" t="s">
        <v>39</v>
      </c>
      <c r="G154" s="132" t="s">
        <v>39</v>
      </c>
      <c r="H154" s="104">
        <f>+'3.2.1.3'!H153/'3.2.1.3'!H152-1</f>
        <v>-7.7551955990220023E-2</v>
      </c>
      <c r="I154" s="112">
        <f>+'3.2.1.3'!I153/'3.2.1.3'!I152-1</f>
        <v>-0.13855093517341566</v>
      </c>
      <c r="J154" s="136">
        <f>+'3.2.1.3'!J153/'3.2.1.3'!J152-1</f>
        <v>-9.5617101371336388E-2</v>
      </c>
      <c r="K154" s="100">
        <f>+'3.2.1.3'!K153/'3.2.1.3'!K152-1</f>
        <v>-0.1927197802197802</v>
      </c>
      <c r="L154" s="112">
        <f>+'3.2.1.3'!L153/'3.2.1.3'!L152-1</f>
        <v>-0.45620678300954887</v>
      </c>
      <c r="M154" s="112">
        <f>+'3.2.1.3'!M153/'3.2.1.3'!M152-1</f>
        <v>-0.27677570569652499</v>
      </c>
      <c r="N154" s="112">
        <f>+'3.2.1.3'!N153/'3.2.1.3'!N152-1</f>
        <v>-0.28274399835852537</v>
      </c>
      <c r="O154" s="147">
        <f>+'3.2.1.3'!O153/'3.2.1.3'!O152-1</f>
        <v>-0.29173282523552446</v>
      </c>
      <c r="P154" s="104" t="s">
        <v>39</v>
      </c>
      <c r="Q154" s="104" t="s">
        <v>39</v>
      </c>
      <c r="R154" s="147">
        <f>+'3.2.1.3'!R153/'3.2.1.3'!R152-1</f>
        <v>-0.47478260869565214</v>
      </c>
      <c r="S154" s="103" t="s">
        <v>39</v>
      </c>
      <c r="T154" s="102">
        <f>+'3.2.1.3'!T153/'3.2.1.3'!T152-1</f>
        <v>-8.3062477428674564E-2</v>
      </c>
      <c r="U154" s="342" t="s">
        <v>39</v>
      </c>
      <c r="V154" s="102" t="s">
        <v>39</v>
      </c>
      <c r="W154" s="102" t="s">
        <v>39</v>
      </c>
      <c r="X154" s="136">
        <f>+'3.2.1.3'!X153/'3.2.1.3'!X152-1</f>
        <v>-8.3062477428674564E-2</v>
      </c>
      <c r="Y154" s="142" t="s">
        <v>39</v>
      </c>
      <c r="Z154" s="102" t="s">
        <v>39</v>
      </c>
      <c r="AA154" s="142" t="s">
        <v>39</v>
      </c>
      <c r="AB154" s="142" t="s">
        <v>39</v>
      </c>
      <c r="AC154" s="102" t="s">
        <v>39</v>
      </c>
      <c r="AD154" s="110">
        <f>+'3.2.1.3'!AD153/'3.2.1.3'!AD152-1</f>
        <v>-0.30585207777354173</v>
      </c>
      <c r="AE154" s="102" t="s">
        <v>39</v>
      </c>
      <c r="AF154" s="102" t="s">
        <v>39</v>
      </c>
      <c r="AG154" s="102" t="s">
        <v>39</v>
      </c>
      <c r="AH154" s="104" t="s">
        <v>39</v>
      </c>
      <c r="AI154" s="476">
        <f>+'3.2.1.3'!AI153/'3.2.1.3'!AI152-1</f>
        <v>-0.21759890859481579</v>
      </c>
      <c r="AJ154" s="476"/>
      <c r="AK154" s="309">
        <f>+'3.2.1.3'!AK153/'3.2.1.3'!AK152-1</f>
        <v>-0.29127716582316165</v>
      </c>
      <c r="AL154" s="301">
        <f>+'3.2.1.3'!AL153/'3.2.1.3'!AL152-1</f>
        <v>-0.25019318915600153</v>
      </c>
    </row>
    <row r="155" spans="1:38" ht="15.75" x14ac:dyDescent="0.25">
      <c r="A155" s="474"/>
      <c r="B155" s="332" t="s">
        <v>20</v>
      </c>
      <c r="C155" s="126" t="s">
        <v>39</v>
      </c>
      <c r="D155" s="111" t="s">
        <v>39</v>
      </c>
      <c r="E155" s="111" t="s">
        <v>39</v>
      </c>
      <c r="F155" s="111" t="s">
        <v>39</v>
      </c>
      <c r="G155" s="132" t="s">
        <v>39</v>
      </c>
      <c r="H155" s="104">
        <f>+'3.2.1.3'!H154/'3.2.1.3'!H153-1</f>
        <v>-4.9283525221568758E-2</v>
      </c>
      <c r="I155" s="112">
        <f>+'3.2.1.3'!I154/'3.2.1.3'!I153-1</f>
        <v>0.14059865092748725</v>
      </c>
      <c r="J155" s="136">
        <f>+'3.2.1.3'!J154/'3.2.1.3'!J153-1</f>
        <v>4.2813819349467597E-3</v>
      </c>
      <c r="K155" s="100">
        <f>+'3.2.1.3'!K154/'3.2.1.3'!K153-1</f>
        <v>-6.3978220180364143E-2</v>
      </c>
      <c r="L155" s="112">
        <f>+'3.2.1.3'!L154/'3.2.1.3'!L153-1</f>
        <v>-5.3284892521949789E-2</v>
      </c>
      <c r="M155" s="112">
        <f>+'3.2.1.3'!M154/'3.2.1.3'!M153-1</f>
        <v>-0.15048612089615332</v>
      </c>
      <c r="N155" s="112">
        <f>+'3.2.1.3'!N154/'3.2.1.3'!N153-1</f>
        <v>2.9083627348145402E-2</v>
      </c>
      <c r="O155" s="147">
        <f>+'3.2.1.3'!O154/'3.2.1.3'!O153-1</f>
        <v>-4.9133163951576742E-2</v>
      </c>
      <c r="P155" s="104" t="s">
        <v>39</v>
      </c>
      <c r="Q155" s="104" t="s">
        <v>39</v>
      </c>
      <c r="R155" s="147">
        <f>+'3.2.1.3'!R154/'3.2.1.3'!R153-1</f>
        <v>-0.44922737306843263</v>
      </c>
      <c r="S155" s="103" t="s">
        <v>39</v>
      </c>
      <c r="T155" s="102">
        <f>+'3.2.1.3'!T154/'3.2.1.3'!T153-1</f>
        <v>-0.17684127609294997</v>
      </c>
      <c r="U155" s="342" t="s">
        <v>39</v>
      </c>
      <c r="V155" s="102" t="s">
        <v>39</v>
      </c>
      <c r="W155" s="102" t="s">
        <v>39</v>
      </c>
      <c r="X155" s="136">
        <f>+'3.2.1.3'!X154/'3.2.1.3'!X153-1</f>
        <v>-0.17684127609294997</v>
      </c>
      <c r="Y155" s="142" t="s">
        <v>39</v>
      </c>
      <c r="Z155" s="102" t="s">
        <v>39</v>
      </c>
      <c r="AA155" s="142" t="s">
        <v>39</v>
      </c>
      <c r="AB155" s="142" t="s">
        <v>39</v>
      </c>
      <c r="AC155" s="102" t="s">
        <v>39</v>
      </c>
      <c r="AD155" s="110">
        <f>+'3.2.1.3'!AD154/'3.2.1.3'!AD153-1</f>
        <v>-6.3572703556226795E-2</v>
      </c>
      <c r="AE155" s="102" t="s">
        <v>39</v>
      </c>
      <c r="AF155" s="102" t="s">
        <v>39</v>
      </c>
      <c r="AG155" s="102" t="s">
        <v>39</v>
      </c>
      <c r="AH155" s="104" t="s">
        <v>39</v>
      </c>
      <c r="AI155" s="476">
        <f>+'3.2.1.3'!AI154/'3.2.1.3'!AI153-1</f>
        <v>-2.5283347863993E-2</v>
      </c>
      <c r="AJ155" s="476"/>
      <c r="AK155" s="309">
        <f>+'3.2.1.3'!AK154/'3.2.1.3'!AK153-1</f>
        <v>-2.8522221288750704E-2</v>
      </c>
      <c r="AL155" s="301">
        <f>+'3.2.1.3'!AL154/'3.2.1.3'!AL153-1</f>
        <v>-3.9219561779986423E-2</v>
      </c>
    </row>
    <row r="156" spans="1:38" ht="15.75" x14ac:dyDescent="0.25">
      <c r="A156" s="474"/>
      <c r="B156" s="332" t="s">
        <v>21</v>
      </c>
      <c r="C156" s="126" t="s">
        <v>39</v>
      </c>
      <c r="D156" s="111" t="s">
        <v>39</v>
      </c>
      <c r="E156" s="111" t="s">
        <v>39</v>
      </c>
      <c r="F156" s="111" t="s">
        <v>39</v>
      </c>
      <c r="G156" s="132" t="s">
        <v>39</v>
      </c>
      <c r="H156" s="104">
        <f>+'3.2.1.3'!H155/'3.2.1.3'!H154-1</f>
        <v>4.5391183132950097E-2</v>
      </c>
      <c r="I156" s="112">
        <f>+'3.2.1.3'!I155/'3.2.1.3'!I154-1</f>
        <v>4.0288301607835919E-2</v>
      </c>
      <c r="J156" s="136">
        <f>+'3.2.1.3'!J155/'3.2.1.3'!J154-1</f>
        <v>4.3756291077032383E-2</v>
      </c>
      <c r="K156" s="100">
        <f>+'3.2.1.3'!K155/'3.2.1.3'!K154-1</f>
        <v>0.34884566442465004</v>
      </c>
      <c r="L156" s="112">
        <f>+'3.2.1.3'!L155/'3.2.1.3'!L154-1</f>
        <v>0.1726894787336104</v>
      </c>
      <c r="M156" s="112">
        <f>+'3.2.1.3'!M155/'3.2.1.3'!M154-1</f>
        <v>0.12920882401724998</v>
      </c>
      <c r="N156" s="112">
        <f>+'3.2.1.3'!N155/'3.2.1.3'!N154-1</f>
        <v>0.11174944403261677</v>
      </c>
      <c r="O156" s="147">
        <f>+'3.2.1.3'!O155/'3.2.1.3'!O154-1</f>
        <v>0.17462375731855873</v>
      </c>
      <c r="P156" s="104" t="s">
        <v>39</v>
      </c>
      <c r="Q156" s="104" t="s">
        <v>39</v>
      </c>
      <c r="R156" s="147">
        <f>+'3.2.1.3'!R155/'3.2.1.3'!R154-1</f>
        <v>0.40681362725450909</v>
      </c>
      <c r="S156" s="103" t="s">
        <v>39</v>
      </c>
      <c r="T156" s="102">
        <f>+'3.2.1.3'!T155/'3.2.1.3'!T154-1</f>
        <v>0.35933014354066994</v>
      </c>
      <c r="U156" s="342" t="s">
        <v>39</v>
      </c>
      <c r="V156" s="102" t="s">
        <v>39</v>
      </c>
      <c r="W156" s="102" t="s">
        <v>39</v>
      </c>
      <c r="X156" s="136">
        <f>+'3.2.1.3'!X155/'3.2.1.3'!X154-1</f>
        <v>0.35933014354066994</v>
      </c>
      <c r="Y156" s="142" t="s">
        <v>39</v>
      </c>
      <c r="Z156" s="102" t="s">
        <v>39</v>
      </c>
      <c r="AA156" s="142" t="s">
        <v>39</v>
      </c>
      <c r="AB156" s="142" t="s">
        <v>39</v>
      </c>
      <c r="AC156" s="102" t="s">
        <v>39</v>
      </c>
      <c r="AD156" s="110">
        <f>+'3.2.1.3'!AD155/'3.2.1.3'!AD154-1</f>
        <v>0.17404692082111439</v>
      </c>
      <c r="AE156" s="102" t="s">
        <v>39</v>
      </c>
      <c r="AF156" s="102" t="s">
        <v>39</v>
      </c>
      <c r="AG156" s="102" t="s">
        <v>39</v>
      </c>
      <c r="AH156" s="104" t="s">
        <v>39</v>
      </c>
      <c r="AI156" s="476">
        <f>+'3.2.1.3'!AI155/'3.2.1.3'!AI154-1</f>
        <v>0.27593917710196769</v>
      </c>
      <c r="AJ156" s="476"/>
      <c r="AK156" s="309">
        <f>+'3.2.1.3'!AK155/'3.2.1.3'!AK154-1</f>
        <v>0.18843775673455276</v>
      </c>
      <c r="AL156" s="301">
        <f>+'3.2.1.3'!AL155/'3.2.1.3'!AL154-1</f>
        <v>0.15421576982984098</v>
      </c>
    </row>
    <row r="157" spans="1:38" ht="15.75" x14ac:dyDescent="0.25">
      <c r="A157" s="474"/>
      <c r="B157" s="332" t="s">
        <v>22</v>
      </c>
      <c r="C157" s="126" t="s">
        <v>39</v>
      </c>
      <c r="D157" s="111" t="s">
        <v>39</v>
      </c>
      <c r="E157" s="111" t="s">
        <v>39</v>
      </c>
      <c r="F157" s="111" t="s">
        <v>39</v>
      </c>
      <c r="G157" s="132" t="s">
        <v>39</v>
      </c>
      <c r="H157" s="104">
        <f>+'3.2.1.3'!H156/'3.2.1.3'!H155-1</f>
        <v>-9.7008084007000561E-2</v>
      </c>
      <c r="I157" s="112">
        <f>+'3.2.1.3'!I156/'3.2.1.3'!I155-1</f>
        <v>-9.2378752886835835E-3</v>
      </c>
      <c r="J157" s="136">
        <f>+'3.2.1.3'!J156/'3.2.1.3'!J155-1</f>
        <v>-6.8981166326299026E-2</v>
      </c>
      <c r="K157" s="100">
        <f>+'3.2.1.3'!K156/'3.2.1.3'!K155-1</f>
        <v>-2.6415094339622636E-2</v>
      </c>
      <c r="L157" s="112">
        <f>+'3.2.1.3'!L156/'3.2.1.3'!L155-1</f>
        <v>-7.0629942732478912E-2</v>
      </c>
      <c r="M157" s="112">
        <f>+'3.2.1.3'!M156/'3.2.1.3'!M155-1</f>
        <v>-0.23193301997649829</v>
      </c>
      <c r="N157" s="112">
        <f>+'3.2.1.3'!N156/'3.2.1.3'!N155-1</f>
        <v>-3.5422570428404687E-2</v>
      </c>
      <c r="O157" s="147">
        <f>+'3.2.1.3'!O156/'3.2.1.3'!O155-1</f>
        <v>-8.2260060883818986E-2</v>
      </c>
      <c r="P157" s="104" t="s">
        <v>39</v>
      </c>
      <c r="Q157" s="104" t="s">
        <v>39</v>
      </c>
      <c r="R157" s="147">
        <f>+'3.2.1.3'!R156/'3.2.1.3'!R155-1</f>
        <v>-0.11396011396011396</v>
      </c>
      <c r="S157" s="103" t="s">
        <v>39</v>
      </c>
      <c r="T157" s="102">
        <f>+'3.2.1.3'!T156/'3.2.1.3'!T155-1</f>
        <v>-7.9549454417458643E-2</v>
      </c>
      <c r="U157" s="342" t="s">
        <v>39</v>
      </c>
      <c r="V157" s="102" t="s">
        <v>39</v>
      </c>
      <c r="W157" s="102" t="s">
        <v>39</v>
      </c>
      <c r="X157" s="136">
        <f>+'3.2.1.3'!X156/'3.2.1.3'!X155-1</f>
        <v>-7.9549454417458643E-2</v>
      </c>
      <c r="Y157" s="142" t="s">
        <v>39</v>
      </c>
      <c r="Z157" s="102" t="s">
        <v>39</v>
      </c>
      <c r="AA157" s="142" t="s">
        <v>39</v>
      </c>
      <c r="AB157" s="142" t="s">
        <v>39</v>
      </c>
      <c r="AC157" s="102" t="s">
        <v>39</v>
      </c>
      <c r="AD157" s="110">
        <f>+'3.2.1.3'!AD156/'3.2.1.3'!AD155-1</f>
        <v>-7.4934432371674964E-3</v>
      </c>
      <c r="AE157" s="102" t="s">
        <v>39</v>
      </c>
      <c r="AF157" s="102" t="s">
        <v>39</v>
      </c>
      <c r="AG157" s="102" t="s">
        <v>39</v>
      </c>
      <c r="AH157" s="104" t="s">
        <v>39</v>
      </c>
      <c r="AI157" s="476">
        <f>+'3.2.1.3'!AI156/'3.2.1.3'!AI155-1</f>
        <v>0.46512443042411489</v>
      </c>
      <c r="AJ157" s="476"/>
      <c r="AK157" s="309">
        <f>+'3.2.1.3'!AK156/'3.2.1.3'!AK155-1</f>
        <v>0.11788248135346557</v>
      </c>
      <c r="AL157" s="301">
        <f>+'3.2.1.3'!AL156/'3.2.1.3'!AL155-1</f>
        <v>-9.4336019554672745E-3</v>
      </c>
    </row>
    <row r="158" spans="1:38" ht="16.5" thickBot="1" x14ac:dyDescent="0.3">
      <c r="A158" s="390"/>
      <c r="B158" s="346" t="s">
        <v>23</v>
      </c>
      <c r="C158" s="261" t="s">
        <v>39</v>
      </c>
      <c r="D158" s="120" t="s">
        <v>39</v>
      </c>
      <c r="E158" s="120" t="s">
        <v>39</v>
      </c>
      <c r="F158" s="120" t="s">
        <v>39</v>
      </c>
      <c r="G158" s="133" t="s">
        <v>39</v>
      </c>
      <c r="H158" s="141">
        <f>+'3.2.1.3'!H157/'3.2.1.3'!H156-1</f>
        <v>4.2547300415320732E-2</v>
      </c>
      <c r="I158" s="121">
        <f>+'3.2.1.3'!I157/'3.2.1.3'!I156-1</f>
        <v>0.19454904070288692</v>
      </c>
      <c r="J158" s="137">
        <f>+'3.2.1.3'!J157/'3.2.1.3'!J156-1</f>
        <v>9.4199366317328836E-2</v>
      </c>
      <c r="K158" s="129">
        <f>+'3.2.1.3'!K157/'3.2.1.3'!K156-1</f>
        <v>0.24889258028792915</v>
      </c>
      <c r="L158" s="121">
        <f>+'3.2.1.3'!L157/'3.2.1.3'!L156-1</f>
        <v>0.35592723004694826</v>
      </c>
      <c r="M158" s="121">
        <f>+'3.2.1.3'!M157/'3.2.1.3'!M156-1</f>
        <v>0.29757123733027346</v>
      </c>
      <c r="N158" s="121">
        <f>+'3.2.1.3'!N157/'3.2.1.3'!N156-1</f>
        <v>0.22431521645208674</v>
      </c>
      <c r="O158" s="148">
        <f>+'3.2.1.3'!O157/'3.2.1.3'!O156-1</f>
        <v>0.2610993657505285</v>
      </c>
      <c r="P158" s="141" t="s">
        <v>39</v>
      </c>
      <c r="Q158" s="141" t="s">
        <v>39</v>
      </c>
      <c r="R158" s="148">
        <f>+'3.2.1.3'!R157/'3.2.1.3'!R156-1</f>
        <v>0.477491961414791</v>
      </c>
      <c r="S158" s="140" t="s">
        <v>39</v>
      </c>
      <c r="T158" s="123">
        <f>+'3.2.1.3'!T157/'3.2.1.3'!T156-1</f>
        <v>3.8240917782026873E-2</v>
      </c>
      <c r="U158" s="343" t="s">
        <v>39</v>
      </c>
      <c r="V158" s="123" t="s">
        <v>39</v>
      </c>
      <c r="W158" s="123" t="s">
        <v>39</v>
      </c>
      <c r="X158" s="137">
        <f>+'3.2.1.3'!X157/'3.2.1.3'!X156-1</f>
        <v>3.8240917782026873E-2</v>
      </c>
      <c r="Y158" s="141" t="s">
        <v>39</v>
      </c>
      <c r="Z158" s="123" t="s">
        <v>39</v>
      </c>
      <c r="AA158" s="141" t="s">
        <v>39</v>
      </c>
      <c r="AB158" s="141" t="s">
        <v>39</v>
      </c>
      <c r="AC158" s="123" t="s">
        <v>39</v>
      </c>
      <c r="AD158" s="122">
        <f>+'3.2.1.3'!AD157/'3.2.1.3'!AD156-1</f>
        <v>0.16219957216559711</v>
      </c>
      <c r="AE158" s="123" t="s">
        <v>39</v>
      </c>
      <c r="AF158" s="123" t="s">
        <v>39</v>
      </c>
      <c r="AG158" s="123" t="s">
        <v>39</v>
      </c>
      <c r="AH158" s="141" t="s">
        <v>39</v>
      </c>
      <c r="AI158" s="479">
        <f>+'3.2.1.3'!AI157/'3.2.1.3'!AI156-1</f>
        <v>-7.8468899521531132E-2</v>
      </c>
      <c r="AJ158" s="479"/>
      <c r="AK158" s="137">
        <f>+'3.2.1.3'!AK157/'3.2.1.3'!AK156-1</f>
        <v>0.54460537021969091</v>
      </c>
      <c r="AL158" s="302">
        <f>+'3.2.1.3'!AL157/'3.2.1.3'!AL156-1</f>
        <v>0.33208667489204191</v>
      </c>
    </row>
    <row r="159" spans="1:38" ht="15.75" x14ac:dyDescent="0.25">
      <c r="A159" s="473">
        <v>2019</v>
      </c>
      <c r="B159" s="331" t="s">
        <v>12</v>
      </c>
      <c r="C159" s="128" t="s">
        <v>39</v>
      </c>
      <c r="D159" s="113" t="s">
        <v>39</v>
      </c>
      <c r="E159" s="113" t="s">
        <v>39</v>
      </c>
      <c r="F159" s="113" t="s">
        <v>39</v>
      </c>
      <c r="G159" s="134" t="s">
        <v>39</v>
      </c>
      <c r="H159" s="142">
        <f>+'3.2.1.3'!H158/'3.2.1.3'!H157-1</f>
        <v>-8.6225212464589251E-2</v>
      </c>
      <c r="I159" s="114">
        <f>+'3.2.1.3'!I158/'3.2.1.3'!I157-1</f>
        <v>0.21374962473731607</v>
      </c>
      <c r="J159" s="138">
        <f>+'3.2.1.3'!J158/'3.2.1.3'!J157-1</f>
        <v>2.5058469762779811E-2</v>
      </c>
      <c r="K159" s="130">
        <f>+'3.2.1.3'!K158/'3.2.1.3'!K157-1</f>
        <v>0.31245843493682113</v>
      </c>
      <c r="L159" s="114">
        <f>+'3.2.1.3'!L158/'3.2.1.3'!L157-1</f>
        <v>0.52910625405756329</v>
      </c>
      <c r="M159" s="114">
        <f>+'3.2.1.3'!M158/'3.2.1.3'!M157-1</f>
        <v>0.37052321296978619</v>
      </c>
      <c r="N159" s="114">
        <f>+'3.2.1.3'!N158/'3.2.1.3'!N157-1</f>
        <v>0.34250829275178196</v>
      </c>
      <c r="O159" s="149">
        <f>+'3.2.1.3'!O158/'3.2.1.3'!O157-1</f>
        <v>0.36508945862358</v>
      </c>
      <c r="P159" s="142" t="s">
        <v>39</v>
      </c>
      <c r="Q159" s="142" t="s">
        <v>39</v>
      </c>
      <c r="R159" s="149">
        <f>+'3.2.1.3'!R158/'3.2.1.3'!R157-1</f>
        <v>0.55821545157780195</v>
      </c>
      <c r="S159" s="139" t="s">
        <v>39</v>
      </c>
      <c r="T159" s="116">
        <f>+'3.2.1.3'!T158/'3.2.1.3'!T157-1</f>
        <v>0.14511970534069984</v>
      </c>
      <c r="U159" s="341" t="s">
        <v>39</v>
      </c>
      <c r="V159" s="116" t="s">
        <v>39</v>
      </c>
      <c r="W159" s="116" t="s">
        <v>39</v>
      </c>
      <c r="X159" s="138">
        <f>+'3.2.1.3'!X158/'3.2.1.3'!X157-1</f>
        <v>0.14511970534069984</v>
      </c>
      <c r="Y159" s="142" t="s">
        <v>39</v>
      </c>
      <c r="Z159" s="116" t="s">
        <v>39</v>
      </c>
      <c r="AA159" s="142" t="s">
        <v>39</v>
      </c>
      <c r="AB159" s="142" t="s">
        <v>39</v>
      </c>
      <c r="AC159" s="116" t="s">
        <v>39</v>
      </c>
      <c r="AD159" s="323">
        <f>+'3.2.1.3'!AD158/'3.2.1.3'!AD157-1</f>
        <v>0.55262018189692497</v>
      </c>
      <c r="AE159" s="116" t="s">
        <v>39</v>
      </c>
      <c r="AF159" s="116" t="s">
        <v>39</v>
      </c>
      <c r="AG159" s="116" t="s">
        <v>39</v>
      </c>
      <c r="AH159" s="142" t="s">
        <v>39</v>
      </c>
      <c r="AI159" s="481">
        <f>+'3.2.1.3'!AI158/'3.2.1.3'!AI157-1</f>
        <v>0.2149532710280373</v>
      </c>
      <c r="AJ159" s="481"/>
      <c r="AK159" s="308">
        <f>+'3.2.1.3'!AK158/'3.2.1.3'!AK157-1</f>
        <v>0.83292595558177762</v>
      </c>
      <c r="AL159" s="314">
        <f>+'3.2.1.3'!AL158/'3.2.1.3'!AL157-1</f>
        <v>0.51633911256476317</v>
      </c>
    </row>
    <row r="160" spans="1:38" ht="15.75" x14ac:dyDescent="0.25">
      <c r="A160" s="474"/>
      <c r="B160" s="332" t="s">
        <v>13</v>
      </c>
      <c r="C160" s="126" t="s">
        <v>39</v>
      </c>
      <c r="D160" s="111" t="s">
        <v>39</v>
      </c>
      <c r="E160" s="111" t="s">
        <v>39</v>
      </c>
      <c r="F160" s="111" t="s">
        <v>39</v>
      </c>
      <c r="G160" s="132" t="s">
        <v>39</v>
      </c>
      <c r="H160" s="104">
        <f>+'3.2.1.3'!H159/'3.2.1.3'!H158-1</f>
        <v>0.18591358263902347</v>
      </c>
      <c r="I160" s="112">
        <f>+'3.2.1.3'!I159/'3.2.1.3'!I158-1</f>
        <v>-0.25748206777145688</v>
      </c>
      <c r="J160" s="136">
        <f>+'3.2.1.3'!J159/'3.2.1.3'!J158-1</f>
        <v>-8.8548457192525465E-3</v>
      </c>
      <c r="K160" s="100">
        <f>+'3.2.1.3'!K159/'3.2.1.3'!K158-1</f>
        <v>3.9777045857613436E-2</v>
      </c>
      <c r="L160" s="112">
        <f>+'3.2.1.3'!L159/'3.2.1.3'!L158-1</f>
        <v>-7.5007076139258499E-3</v>
      </c>
      <c r="M160" s="112">
        <f>+'3.2.1.3'!M159/'3.2.1.3'!M158-1</f>
        <v>-1.5055382299171693E-3</v>
      </c>
      <c r="N160" s="112">
        <f>+'3.2.1.3'!N159/'3.2.1.3'!N158-1</f>
        <v>-5.7670066239091544E-2</v>
      </c>
      <c r="O160" s="147">
        <f>+'3.2.1.3'!O159/'3.2.1.3'!O158-1</f>
        <v>-1.4673498771914928E-2</v>
      </c>
      <c r="P160" s="104" t="s">
        <v>39</v>
      </c>
      <c r="Q160" s="104" t="s">
        <v>39</v>
      </c>
      <c r="R160" s="147">
        <f>+'3.2.1.3'!R159/'3.2.1.3'!R158-1</f>
        <v>0.12081005586592175</v>
      </c>
      <c r="S160" s="103" t="s">
        <v>39</v>
      </c>
      <c r="T160" s="102">
        <f>+'3.2.1.3'!T159/'3.2.1.3'!T158-1</f>
        <v>7.3657124477323865E-2</v>
      </c>
      <c r="U160" s="342" t="s">
        <v>39</v>
      </c>
      <c r="V160" s="102" t="s">
        <v>39</v>
      </c>
      <c r="W160" s="102" t="s">
        <v>39</v>
      </c>
      <c r="X160" s="136">
        <f>+'3.2.1.3'!X159/'3.2.1.3'!X158-1</f>
        <v>7.3657124477323865E-2</v>
      </c>
      <c r="Y160" s="142" t="s">
        <v>39</v>
      </c>
      <c r="Z160" s="102" t="s">
        <v>39</v>
      </c>
      <c r="AA160" s="142" t="s">
        <v>39</v>
      </c>
      <c r="AB160" s="142" t="s">
        <v>39</v>
      </c>
      <c r="AC160" s="102" t="s">
        <v>39</v>
      </c>
      <c r="AD160" s="110">
        <f>+'3.2.1.3'!AD159/'3.2.1.3'!AD158-1</f>
        <v>-0.13138075313807529</v>
      </c>
      <c r="AE160" s="102" t="s">
        <v>39</v>
      </c>
      <c r="AF160" s="102" t="s">
        <v>39</v>
      </c>
      <c r="AG160" s="102" t="s">
        <v>39</v>
      </c>
      <c r="AH160" s="104" t="s">
        <v>39</v>
      </c>
      <c r="AI160" s="476">
        <f>+'3.2.1.3'!AI159/'3.2.1.3'!AI158-1</f>
        <v>-4.0811965811965778E-2</v>
      </c>
      <c r="AJ160" s="476"/>
      <c r="AK160" s="309">
        <f>+'3.2.1.3'!AK159/'3.2.1.3'!AK158-1</f>
        <v>-8.6921034177520728E-2</v>
      </c>
      <c r="AL160" s="301">
        <f>+'3.2.1.3'!AL159/'3.2.1.3'!AL158-1</f>
        <v>-5.0997683947977879E-2</v>
      </c>
    </row>
    <row r="161" spans="1:38" ht="15.75" x14ac:dyDescent="0.25">
      <c r="A161" s="474"/>
      <c r="B161" s="332" t="s">
        <v>14</v>
      </c>
      <c r="C161" s="126" t="s">
        <v>39</v>
      </c>
      <c r="D161" s="111" t="s">
        <v>39</v>
      </c>
      <c r="E161" s="111" t="s">
        <v>39</v>
      </c>
      <c r="F161" s="111" t="s">
        <v>39</v>
      </c>
      <c r="G161" s="132" t="s">
        <v>39</v>
      </c>
      <c r="H161" s="104">
        <f>+'3.2.1.3'!H160/'3.2.1.3'!H159-1</f>
        <v>0.20529368515644153</v>
      </c>
      <c r="I161" s="112">
        <f>+'3.2.1.3'!I160/'3.2.1.3'!I159-1</f>
        <v>7.5949367088607556E-2</v>
      </c>
      <c r="J161" s="136">
        <f>+'3.2.1.3'!J160/'3.2.1.3'!J159-1</f>
        <v>0.16272951493559873</v>
      </c>
      <c r="K161" s="100">
        <f>+'3.2.1.3'!K160/'3.2.1.3'!K159-1</f>
        <v>-0.25836582196231317</v>
      </c>
      <c r="L161" s="112">
        <f>+'3.2.1.3'!L160/'3.2.1.3'!L159-1</f>
        <v>-0.13018679595037785</v>
      </c>
      <c r="M161" s="112">
        <f>+'3.2.1.3'!M160/'3.2.1.3'!M159-1</f>
        <v>-0.21723209477652128</v>
      </c>
      <c r="N161" s="112">
        <f>+'3.2.1.3'!N160/'3.2.1.3'!N159-1</f>
        <v>1.1715481171548081E-2</v>
      </c>
      <c r="O161" s="147">
        <f>+'3.2.1.3'!O160/'3.2.1.3'!O159-1</f>
        <v>-0.12680777909100682</v>
      </c>
      <c r="P161" s="104" t="s">
        <v>39</v>
      </c>
      <c r="Q161" s="104" t="s">
        <v>39</v>
      </c>
      <c r="R161" s="147">
        <f>+'3.2.1.3'!R160/'3.2.1.3'!R159-1</f>
        <v>-0.34330218068535823</v>
      </c>
      <c r="S161" s="103" t="s">
        <v>39</v>
      </c>
      <c r="T161" s="102">
        <f>+'3.2.1.3'!T160/'3.2.1.3'!T159-1</f>
        <v>-2.7561414020371489E-2</v>
      </c>
      <c r="U161" s="342" t="s">
        <v>39</v>
      </c>
      <c r="V161" s="102" t="s">
        <v>39</v>
      </c>
      <c r="W161" s="102" t="s">
        <v>39</v>
      </c>
      <c r="X161" s="136">
        <f>+'3.2.1.3'!X160/'3.2.1.3'!X159-1</f>
        <v>-2.7561414020371489E-2</v>
      </c>
      <c r="Y161" s="142" t="s">
        <v>39</v>
      </c>
      <c r="Z161" s="102" t="s">
        <v>39</v>
      </c>
      <c r="AA161" s="142" t="s">
        <v>39</v>
      </c>
      <c r="AB161" s="142" t="s">
        <v>39</v>
      </c>
      <c r="AC161" s="102" t="s">
        <v>39</v>
      </c>
      <c r="AD161" s="110">
        <f>+'3.2.1.3'!AD160/'3.2.1.3'!AD159-1</f>
        <v>-0.16923570969813739</v>
      </c>
      <c r="AE161" s="102" t="s">
        <v>39</v>
      </c>
      <c r="AF161" s="102" t="s">
        <v>39</v>
      </c>
      <c r="AG161" s="102" t="s">
        <v>39</v>
      </c>
      <c r="AH161" s="104" t="s">
        <v>39</v>
      </c>
      <c r="AI161" s="476">
        <f>+'3.2.1.3'!AI160/'3.2.1.3'!AI159-1</f>
        <v>-0.23123190020049011</v>
      </c>
      <c r="AJ161" s="476"/>
      <c r="AK161" s="309">
        <f>+'3.2.1.3'!AK160/'3.2.1.3'!AK159-1</f>
        <v>-0.35203837534308668</v>
      </c>
      <c r="AL161" s="301">
        <f>+'3.2.1.3'!AL160/'3.2.1.3'!AL159-1</f>
        <v>-0.21143956714426515</v>
      </c>
    </row>
    <row r="162" spans="1:38" ht="15.75" x14ac:dyDescent="0.25">
      <c r="A162" s="474"/>
      <c r="B162" s="332" t="s">
        <v>15</v>
      </c>
      <c r="C162" s="126" t="s">
        <v>39</v>
      </c>
      <c r="D162" s="111" t="s">
        <v>39</v>
      </c>
      <c r="E162" s="111" t="s">
        <v>39</v>
      </c>
      <c r="F162" s="111" t="s">
        <v>39</v>
      </c>
      <c r="G162" s="132" t="s">
        <v>39</v>
      </c>
      <c r="H162" s="104">
        <f>+'3.2.1.3'!H161/'3.2.1.3'!H160-1</f>
        <v>-0.14809543174732276</v>
      </c>
      <c r="I162" s="112">
        <f>+'3.2.1.3'!I161/'3.2.1.3'!I160-1</f>
        <v>-0.11253869969040242</v>
      </c>
      <c r="J162" s="136">
        <f>+'3.2.1.3'!J161/'3.2.1.3'!J160-1</f>
        <v>-0.13726784199113795</v>
      </c>
      <c r="K162" s="100">
        <f>+'3.2.1.3'!K161/'3.2.1.3'!K160-1</f>
        <v>6.5710217938885762E-4</v>
      </c>
      <c r="L162" s="112">
        <f>+'3.2.1.3'!L161/'3.2.1.3'!L160-1</f>
        <v>-0.14655737704918037</v>
      </c>
      <c r="M162" s="112">
        <f>+'3.2.1.3'!M161/'3.2.1.3'!M160-1</f>
        <v>0.1458447991194276</v>
      </c>
      <c r="N162" s="112">
        <f>+'3.2.1.3'!N161/'3.2.1.3'!N160-1</f>
        <v>-0.10124069478908193</v>
      </c>
      <c r="O162" s="147">
        <f>+'3.2.1.3'!O161/'3.2.1.3'!O160-1</f>
        <v>-4.0950927794457859E-2</v>
      </c>
      <c r="P162" s="104" t="s">
        <v>39</v>
      </c>
      <c r="Q162" s="104" t="s">
        <v>39</v>
      </c>
      <c r="R162" s="147">
        <f>+'3.2.1.3'!R161/'3.2.1.3'!R160-1</f>
        <v>-0.31783681214421255</v>
      </c>
      <c r="S162" s="103" t="s">
        <v>39</v>
      </c>
      <c r="T162" s="102">
        <f>+'3.2.1.3'!T161/'3.2.1.3'!T160-1</f>
        <v>0.10690080098582877</v>
      </c>
      <c r="U162" s="342" t="s">
        <v>39</v>
      </c>
      <c r="V162" s="102" t="s">
        <v>39</v>
      </c>
      <c r="W162" s="102" t="s">
        <v>39</v>
      </c>
      <c r="X162" s="136">
        <f>+'3.2.1.3'!X161/'3.2.1.3'!X160-1</f>
        <v>0.10690080098582877</v>
      </c>
      <c r="Y162" s="142" t="s">
        <v>39</v>
      </c>
      <c r="Z162" s="102" t="s">
        <v>39</v>
      </c>
      <c r="AA162" s="142" t="s">
        <v>39</v>
      </c>
      <c r="AB162" s="142" t="s">
        <v>39</v>
      </c>
      <c r="AC162" s="102" t="s">
        <v>39</v>
      </c>
      <c r="AD162" s="110">
        <f>+'3.2.1.3'!AD161/'3.2.1.3'!AD160-1</f>
        <v>-0.13915732508697332</v>
      </c>
      <c r="AE162" s="102" t="s">
        <v>39</v>
      </c>
      <c r="AF162" s="102" t="s">
        <v>39</v>
      </c>
      <c r="AG162" s="102" t="s">
        <v>39</v>
      </c>
      <c r="AH162" s="104" t="s">
        <v>39</v>
      </c>
      <c r="AI162" s="476" t="s">
        <v>126</v>
      </c>
      <c r="AJ162" s="476"/>
      <c r="AK162" s="309">
        <f>+'3.2.1.3'!AK161/'3.2.1.3'!AK160-1</f>
        <v>-0.34438939084814923</v>
      </c>
      <c r="AL162" s="301">
        <f>+'3.2.1.3'!AL161/'3.2.1.3'!AL160-1</f>
        <v>-0.18950286107828218</v>
      </c>
    </row>
    <row r="163" spans="1:38" ht="15.75" x14ac:dyDescent="0.25">
      <c r="A163" s="474"/>
      <c r="B163" s="332" t="s">
        <v>16</v>
      </c>
      <c r="C163" s="126" t="s">
        <v>39</v>
      </c>
      <c r="D163" s="111" t="s">
        <v>39</v>
      </c>
      <c r="E163" s="111" t="s">
        <v>39</v>
      </c>
      <c r="F163" s="111" t="s">
        <v>39</v>
      </c>
      <c r="G163" s="132" t="s">
        <v>39</v>
      </c>
      <c r="H163" s="104">
        <f>+'3.2.1.3'!H162/'3.2.1.3'!H161-1</f>
        <v>-0.1831490174238205</v>
      </c>
      <c r="I163" s="112">
        <f>+'3.2.1.3'!I162/'3.2.1.3'!I161-1</f>
        <v>0.32321646607360899</v>
      </c>
      <c r="J163" s="136">
        <f>+'3.2.1.3'!J162/'3.2.1.3'!J161-1</f>
        <v>-2.4532837941208641E-2</v>
      </c>
      <c r="K163" s="100">
        <f>+'3.2.1.3'!K162/'3.2.1.3'!K161-1</f>
        <v>-8.6789974827623961E-2</v>
      </c>
      <c r="L163" s="112">
        <f>+'3.2.1.3'!L162/'3.2.1.3'!L161-1</f>
        <v>-0.20898962735305415</v>
      </c>
      <c r="M163" s="112">
        <f>+'3.2.1.3'!M162/'3.2.1.3'!M161-1</f>
        <v>-0.31844380403458217</v>
      </c>
      <c r="N163" s="112">
        <f>+'3.2.1.3'!N162/'3.2.1.3'!N161-1</f>
        <v>-2.4418675992392225E-2</v>
      </c>
      <c r="O163" s="147">
        <f>+'3.2.1.3'!O162/'3.2.1.3'!O161-1</f>
        <v>-0.12653323069027456</v>
      </c>
      <c r="P163" s="104" t="s">
        <v>39</v>
      </c>
      <c r="Q163" s="104" t="s">
        <v>39</v>
      </c>
      <c r="R163" s="147">
        <f>+'3.2.1.3'!R162/'3.2.1.3'!R161-1</f>
        <v>8.2058414464533991E-2</v>
      </c>
      <c r="S163" s="103" t="s">
        <v>39</v>
      </c>
      <c r="T163" s="102">
        <f>+'3.2.1.3'!T162/'3.2.1.3'!T161-1</f>
        <v>-3.2563317561925986E-2</v>
      </c>
      <c r="U163" s="342" t="s">
        <v>39</v>
      </c>
      <c r="V163" s="102" t="s">
        <v>39</v>
      </c>
      <c r="W163" s="102" t="s">
        <v>39</v>
      </c>
      <c r="X163" s="136">
        <f>+'3.2.1.3'!X162/'3.2.1.3'!X161-1</f>
        <v>-3.2563317561925986E-2</v>
      </c>
      <c r="Y163" s="142" t="s">
        <v>39</v>
      </c>
      <c r="Z163" s="102" t="s">
        <v>39</v>
      </c>
      <c r="AA163" s="142" t="s">
        <v>39</v>
      </c>
      <c r="AB163" s="142" t="s">
        <v>39</v>
      </c>
      <c r="AC163" s="102" t="s">
        <v>39</v>
      </c>
      <c r="AD163" s="110">
        <f>+'3.2.1.3'!AD162/'3.2.1.3'!AD161-1</f>
        <v>-0.2470812752581949</v>
      </c>
      <c r="AE163" s="102" t="s">
        <v>39</v>
      </c>
      <c r="AF163" s="102" t="s">
        <v>39</v>
      </c>
      <c r="AG163" s="102" t="s">
        <v>39</v>
      </c>
      <c r="AH163" s="104" t="s">
        <v>39</v>
      </c>
      <c r="AI163" s="476" t="s">
        <v>126</v>
      </c>
      <c r="AJ163" s="476"/>
      <c r="AK163" s="309">
        <f>+'3.2.1.3'!AK162/'3.2.1.3'!AK161-1</f>
        <v>-0.26703417207551639</v>
      </c>
      <c r="AL163" s="301">
        <f>+'3.2.1.3'!AL162/'3.2.1.3'!AL161-1</f>
        <v>-0.15156569630212435</v>
      </c>
    </row>
    <row r="164" spans="1:38" ht="15.75" x14ac:dyDescent="0.25">
      <c r="A164" s="474"/>
      <c r="B164" s="332" t="s">
        <v>17</v>
      </c>
      <c r="C164" s="126" t="s">
        <v>39</v>
      </c>
      <c r="D164" s="111" t="s">
        <v>39</v>
      </c>
      <c r="E164" s="111" t="s">
        <v>39</v>
      </c>
      <c r="F164" s="111" t="s">
        <v>39</v>
      </c>
      <c r="G164" s="132" t="s">
        <v>39</v>
      </c>
      <c r="H164" s="104">
        <f>+'3.2.1.3'!H163/'3.2.1.3'!H162-1</f>
        <v>0.23122625888769854</v>
      </c>
      <c r="I164" s="112">
        <f>+'3.2.1.3'!I163/'3.2.1.3'!I162-1</f>
        <v>-0.24189296071711042</v>
      </c>
      <c r="J164" s="136">
        <f>+'3.2.1.3'!J163/'3.2.1.3'!J162-1</f>
        <v>3.0191004313000702E-2</v>
      </c>
      <c r="K164" s="100">
        <f>+'3.2.1.3'!K163/'3.2.1.3'!K162-1</f>
        <v>5.4050814956855264E-2</v>
      </c>
      <c r="L164" s="112">
        <f>+'3.2.1.3'!L163/'3.2.1.3'!L162-1</f>
        <v>0.10951918406993677</v>
      </c>
      <c r="M164" s="112">
        <f>+'3.2.1.3'!M163/'3.2.1.3'!M162-1</f>
        <v>0.20789288231148695</v>
      </c>
      <c r="N164" s="112">
        <f>+'3.2.1.3'!N163/'3.2.1.3'!N162-1</f>
        <v>-2.8111439532104932E-2</v>
      </c>
      <c r="O164" s="147">
        <f>+'3.2.1.3'!O163/'3.2.1.3'!O162-1</f>
        <v>4.8033138458826619E-2</v>
      </c>
      <c r="P164" s="104" t="s">
        <v>39</v>
      </c>
      <c r="Q164" s="104" t="s">
        <v>39</v>
      </c>
      <c r="R164" s="147">
        <f>+'3.2.1.3'!R163/'3.2.1.3'!R162-1</f>
        <v>-3.5989717223650408E-2</v>
      </c>
      <c r="S164" s="103" t="s">
        <v>39</v>
      </c>
      <c r="T164" s="102">
        <f>+'3.2.1.3'!T163/'3.2.1.3'!T162-1</f>
        <v>-0.15707710011507481</v>
      </c>
      <c r="U164" s="342" t="s">
        <v>39</v>
      </c>
      <c r="V164" s="102" t="s">
        <v>39</v>
      </c>
      <c r="W164" s="102" t="s">
        <v>39</v>
      </c>
      <c r="X164" s="136">
        <f>+'3.2.1.3'!X163/'3.2.1.3'!X162-1</f>
        <v>-0.15707710011507481</v>
      </c>
      <c r="Y164" s="142" t="s">
        <v>39</v>
      </c>
      <c r="Z164" s="102" t="s">
        <v>39</v>
      </c>
      <c r="AA164" s="142" t="s">
        <v>39</v>
      </c>
      <c r="AB164" s="142" t="s">
        <v>39</v>
      </c>
      <c r="AC164" s="102" t="s">
        <v>39</v>
      </c>
      <c r="AD164" s="110">
        <f>+'3.2.1.3'!AD163/'3.2.1.3'!AD162-1</f>
        <v>0.27478753541076495</v>
      </c>
      <c r="AE164" s="102" t="s">
        <v>39</v>
      </c>
      <c r="AF164" s="102" t="s">
        <v>39</v>
      </c>
      <c r="AG164" s="102" t="s">
        <v>39</v>
      </c>
      <c r="AH164" s="104" t="s">
        <v>39</v>
      </c>
      <c r="AI164" s="476" t="s">
        <v>126</v>
      </c>
      <c r="AJ164" s="476"/>
      <c r="AK164" s="309">
        <f>+'3.2.1.3'!AK163/'3.2.1.3'!AK162-1</f>
        <v>0.14338279891633987</v>
      </c>
      <c r="AL164" s="301">
        <f>+'3.2.1.3'!AL163/'3.2.1.3'!AL162-1</f>
        <v>6.3627483709830956E-2</v>
      </c>
    </row>
    <row r="165" spans="1:38" ht="15.75" x14ac:dyDescent="0.25">
      <c r="A165" s="474"/>
      <c r="B165" s="332" t="s">
        <v>18</v>
      </c>
      <c r="C165" s="126" t="s">
        <v>39</v>
      </c>
      <c r="D165" s="111" t="s">
        <v>39</v>
      </c>
      <c r="E165" s="111" t="s">
        <v>39</v>
      </c>
      <c r="F165" s="111" t="s">
        <v>39</v>
      </c>
      <c r="G165" s="132" t="s">
        <v>39</v>
      </c>
      <c r="H165" s="104">
        <f>+'3.2.1.3'!H164/'3.2.1.3'!H163-1</f>
        <v>1.9302270390000764E-2</v>
      </c>
      <c r="I165" s="112">
        <f>+'3.2.1.3'!I164/'3.2.1.3'!I163-1</f>
        <v>3.8254216657973572E-3</v>
      </c>
      <c r="J165" s="136">
        <f>+'3.2.1.3'!J164/'3.2.1.3'!J163-1</f>
        <v>1.4462809917355379E-2</v>
      </c>
      <c r="K165" s="100">
        <f>+'3.2.1.3'!K164/'3.2.1.3'!K163-1</f>
        <v>0.37714610574189877</v>
      </c>
      <c r="L165" s="112">
        <f>+'3.2.1.3'!L164/'3.2.1.3'!L163-1</f>
        <v>0.74064346684175963</v>
      </c>
      <c r="M165" s="112">
        <f>+'3.2.1.3'!M164/'3.2.1.3'!M163-1</f>
        <v>0.69574095682613768</v>
      </c>
      <c r="N165" s="112">
        <f>+'3.2.1.3'!N164/'3.2.1.3'!N163-1</f>
        <v>0.39691989129028094</v>
      </c>
      <c r="O165" s="147">
        <f>+'3.2.1.3'!O164/'3.2.1.3'!O163-1</f>
        <v>0.49349666423725957</v>
      </c>
      <c r="P165" s="104" t="s">
        <v>39</v>
      </c>
      <c r="Q165" s="104" t="s">
        <v>39</v>
      </c>
      <c r="R165" s="147">
        <f>+'3.2.1.3'!R164/'3.2.1.3'!R163-1</f>
        <v>0.68133333333333335</v>
      </c>
      <c r="S165" s="103" t="s">
        <v>39</v>
      </c>
      <c r="T165" s="102">
        <f>+'3.2.1.3'!T164/'3.2.1.3'!T163-1</f>
        <v>0.87508532423208196</v>
      </c>
      <c r="U165" s="342" t="s">
        <v>39</v>
      </c>
      <c r="V165" s="102" t="s">
        <v>39</v>
      </c>
      <c r="W165" s="102" t="s">
        <v>39</v>
      </c>
      <c r="X165" s="136">
        <f>+'3.2.1.3'!X164/'3.2.1.3'!X163-1</f>
        <v>0.87508532423208196</v>
      </c>
      <c r="Y165" s="142" t="s">
        <v>39</v>
      </c>
      <c r="Z165" s="102" t="s">
        <v>39</v>
      </c>
      <c r="AA165" s="142" t="s">
        <v>39</v>
      </c>
      <c r="AB165" s="142" t="s">
        <v>39</v>
      </c>
      <c r="AC165" s="102" t="s">
        <v>39</v>
      </c>
      <c r="AD165" s="110">
        <f>+'3.2.1.3'!AD164/'3.2.1.3'!AD163-1</f>
        <v>0.56713450292397671</v>
      </c>
      <c r="AE165" s="102" t="s">
        <v>39</v>
      </c>
      <c r="AF165" s="102" t="s">
        <v>39</v>
      </c>
      <c r="AG165" s="102" t="s">
        <v>39</v>
      </c>
      <c r="AH165" s="104" t="s">
        <v>39</v>
      </c>
      <c r="AI165" s="476" t="s">
        <v>126</v>
      </c>
      <c r="AJ165" s="476"/>
      <c r="AK165" s="309">
        <f>+'3.2.1.3'!AK164/'3.2.1.3'!AK163-1</f>
        <v>0.54061604837854094</v>
      </c>
      <c r="AL165" s="301">
        <f>+'3.2.1.3'!AL164/'3.2.1.3'!AL163-1</f>
        <v>0.42120130662729727</v>
      </c>
    </row>
    <row r="166" spans="1:38" ht="16.5" thickBot="1" x14ac:dyDescent="0.3">
      <c r="A166" s="475"/>
      <c r="B166" s="333" t="s">
        <v>19</v>
      </c>
      <c r="C166" s="127" t="s">
        <v>39</v>
      </c>
      <c r="D166" s="120" t="s">
        <v>39</v>
      </c>
      <c r="E166" s="120" t="s">
        <v>39</v>
      </c>
      <c r="F166" s="120" t="s">
        <v>39</v>
      </c>
      <c r="G166" s="133" t="s">
        <v>39</v>
      </c>
      <c r="H166" s="141">
        <f>+'3.2.1.3'!H165/'3.2.1.3'!H164-1</f>
        <v>-5.2541715172681358E-2</v>
      </c>
      <c r="I166" s="121">
        <f>+'3.2.1.3'!I165/'3.2.1.3'!I164-1</f>
        <v>-0.11467174779144296</v>
      </c>
      <c r="J166" s="137">
        <f>+'3.2.1.3'!J165/'3.2.1.3'!J164-1</f>
        <v>-7.1765462536177549E-2</v>
      </c>
      <c r="K166" s="129">
        <f>+'3.2.1.3'!K165/'3.2.1.3'!K164-1</f>
        <v>-0.2695673712021136</v>
      </c>
      <c r="L166" s="121">
        <f>+'3.2.1.3'!L165/'3.2.1.3'!L164-1</f>
        <v>-0.15390418709920783</v>
      </c>
      <c r="M166" s="121">
        <f>+'3.2.1.3'!M165/'3.2.1.3'!M164-1</f>
        <v>-0.25021503526578359</v>
      </c>
      <c r="N166" s="121">
        <f>+'3.2.1.3'!N165/'3.2.1.3'!N164-1</f>
        <v>-0.13739114322771906</v>
      </c>
      <c r="O166" s="148">
        <f>+'3.2.1.3'!O165/'3.2.1.3'!O164-1</f>
        <v>-0.1945231704799264</v>
      </c>
      <c r="P166" s="197" t="s">
        <v>39</v>
      </c>
      <c r="Q166" s="141" t="s">
        <v>39</v>
      </c>
      <c r="R166" s="148">
        <f>+'3.2.1.3'!R165/'3.2.1.3'!R164-1</f>
        <v>0.12291831879460746</v>
      </c>
      <c r="S166" s="140" t="s">
        <v>39</v>
      </c>
      <c r="T166" s="123">
        <f>+'3.2.1.3'!T165/'3.2.1.3'!T164-1</f>
        <v>7.4626865671640896E-3</v>
      </c>
      <c r="U166" s="343" t="s">
        <v>39</v>
      </c>
      <c r="V166" s="123" t="s">
        <v>39</v>
      </c>
      <c r="W166" s="123" t="s">
        <v>39</v>
      </c>
      <c r="X166" s="137">
        <f>+'3.2.1.3'!X165/'3.2.1.3'!X164-1</f>
        <v>7.4626865671640896E-3</v>
      </c>
      <c r="Y166" s="141" t="s">
        <v>39</v>
      </c>
      <c r="Z166" s="123" t="s">
        <v>39</v>
      </c>
      <c r="AA166" s="123" t="s">
        <v>39</v>
      </c>
      <c r="AB166" s="123" t="s">
        <v>39</v>
      </c>
      <c r="AC166" s="123" t="s">
        <v>39</v>
      </c>
      <c r="AD166" s="122">
        <f>+'3.2.1.3'!AD165/'3.2.1.3'!AD164-1</f>
        <v>-9.8738711844167493E-2</v>
      </c>
      <c r="AE166" s="123" t="s">
        <v>39</v>
      </c>
      <c r="AF166" s="123" t="s">
        <v>39</v>
      </c>
      <c r="AG166" s="123" t="s">
        <v>39</v>
      </c>
      <c r="AH166" s="141" t="s">
        <v>39</v>
      </c>
      <c r="AI166" s="393" t="s">
        <v>126</v>
      </c>
      <c r="AJ166" s="394"/>
      <c r="AK166" s="310">
        <f>+'3.2.1.3'!AK165/'3.2.1.3'!AK164-1</f>
        <v>-0.14502800477458455</v>
      </c>
      <c r="AL166" s="302">
        <f>+'3.2.1.3'!AL165/'3.2.1.3'!AL164-1</f>
        <v>-0.14580061510273523</v>
      </c>
    </row>
    <row r="168" spans="1:38" ht="17.25" x14ac:dyDescent="0.25">
      <c r="A168" s="376" t="s">
        <v>121</v>
      </c>
    </row>
    <row r="169" spans="1:38" ht="17.25" x14ac:dyDescent="0.25">
      <c r="A169" s="376" t="s">
        <v>123</v>
      </c>
    </row>
    <row r="170" spans="1:38" x14ac:dyDescent="0.25">
      <c r="A170" s="376"/>
    </row>
    <row r="171" spans="1:38" x14ac:dyDescent="0.25">
      <c r="A171" s="7" t="s">
        <v>24</v>
      </c>
    </row>
  </sheetData>
  <mergeCells count="144">
    <mergeCell ref="A11:A13"/>
    <mergeCell ref="B11:B13"/>
    <mergeCell ref="C11:G11"/>
    <mergeCell ref="H11:J11"/>
    <mergeCell ref="K11:O11"/>
    <mergeCell ref="S11:X11"/>
    <mergeCell ref="Y11:AK11"/>
    <mergeCell ref="AL11:AL13"/>
    <mergeCell ref="C12:G12"/>
    <mergeCell ref="H12:J12"/>
    <mergeCell ref="K12:O12"/>
    <mergeCell ref="P12:R12"/>
    <mergeCell ref="S12:X12"/>
    <mergeCell ref="Y12:AK12"/>
    <mergeCell ref="P11:R11"/>
    <mergeCell ref="H32:I32"/>
    <mergeCell ref="H33:I33"/>
    <mergeCell ref="H34:I34"/>
    <mergeCell ref="A26:A37"/>
    <mergeCell ref="H26:I26"/>
    <mergeCell ref="H27:I27"/>
    <mergeCell ref="H28:I28"/>
    <mergeCell ref="H29:I29"/>
    <mergeCell ref="H30:I30"/>
    <mergeCell ref="H31:I31"/>
    <mergeCell ref="H36:I36"/>
    <mergeCell ref="H37:I37"/>
    <mergeCell ref="H35:I35"/>
    <mergeCell ref="H18:I18"/>
    <mergeCell ref="H19:I19"/>
    <mergeCell ref="H20:I20"/>
    <mergeCell ref="H21:I21"/>
    <mergeCell ref="H22:I22"/>
    <mergeCell ref="H23:I23"/>
    <mergeCell ref="H24:I24"/>
    <mergeCell ref="H25:I25"/>
    <mergeCell ref="A14:A25"/>
    <mergeCell ref="H14:I14"/>
    <mergeCell ref="H15:I15"/>
    <mergeCell ref="H16:I16"/>
    <mergeCell ref="H17:I17"/>
    <mergeCell ref="A38:A49"/>
    <mergeCell ref="H38:I38"/>
    <mergeCell ref="H39:I39"/>
    <mergeCell ref="H40:I40"/>
    <mergeCell ref="H41:I41"/>
    <mergeCell ref="H56:I56"/>
    <mergeCell ref="H57:I57"/>
    <mergeCell ref="A50:A61"/>
    <mergeCell ref="H60:I60"/>
    <mergeCell ref="H61:I61"/>
    <mergeCell ref="H58:I58"/>
    <mergeCell ref="H59:I59"/>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A62:A73"/>
    <mergeCell ref="A74:A85"/>
    <mergeCell ref="A86:A97"/>
    <mergeCell ref="A98:A109"/>
    <mergeCell ref="AI98:AJ98"/>
    <mergeCell ref="AI99:AJ99"/>
    <mergeCell ref="AI100:AJ100"/>
    <mergeCell ref="AI101:AJ101"/>
    <mergeCell ref="AI102:AJ102"/>
    <mergeCell ref="AI103:AJ103"/>
    <mergeCell ref="AI104:AJ104"/>
    <mergeCell ref="AI105:AJ105"/>
    <mergeCell ref="AI106:AJ106"/>
    <mergeCell ref="AI107:AJ107"/>
    <mergeCell ref="AI108:AJ108"/>
    <mergeCell ref="AI109:AJ109"/>
    <mergeCell ref="AI110:AJ110"/>
    <mergeCell ref="AI111:AJ111"/>
    <mergeCell ref="AI112:AJ112"/>
    <mergeCell ref="AI113:AJ113"/>
    <mergeCell ref="AI114:AJ114"/>
    <mergeCell ref="AI124:AJ124"/>
    <mergeCell ref="A123:A134"/>
    <mergeCell ref="AI134:AJ134"/>
    <mergeCell ref="AI135:AJ135"/>
    <mergeCell ref="AI131:AJ131"/>
    <mergeCell ref="AI132:AJ132"/>
    <mergeCell ref="AI133:AJ133"/>
    <mergeCell ref="A110:A122"/>
    <mergeCell ref="AI115:AJ115"/>
    <mergeCell ref="AI116:AJ116"/>
    <mergeCell ref="AI117:AJ117"/>
    <mergeCell ref="AI118:AJ118"/>
    <mergeCell ref="A135:A146"/>
    <mergeCell ref="AI136:AJ136"/>
    <mergeCell ref="AI137:AJ137"/>
    <mergeCell ref="AI138:AJ138"/>
    <mergeCell ref="AI139:AJ139"/>
    <mergeCell ref="AI140:AJ140"/>
    <mergeCell ref="AI141:AJ141"/>
    <mergeCell ref="AI119:AJ119"/>
    <mergeCell ref="AI120:AJ120"/>
    <mergeCell ref="AI121:AJ121"/>
    <mergeCell ref="AI128:AJ128"/>
    <mergeCell ref="AI122:AJ122"/>
    <mergeCell ref="AI127:AJ127"/>
    <mergeCell ref="AI125:AJ125"/>
    <mergeCell ref="AI126:AJ126"/>
    <mergeCell ref="AI146:AJ146"/>
    <mergeCell ref="AI129:AJ129"/>
    <mergeCell ref="AI130:AJ130"/>
    <mergeCell ref="AI123:AJ123"/>
    <mergeCell ref="AI142:AJ142"/>
    <mergeCell ref="AI143:AJ143"/>
    <mergeCell ref="AI144:AJ144"/>
    <mergeCell ref="AI145:AJ145"/>
    <mergeCell ref="A159:A166"/>
    <mergeCell ref="AI157:AJ157"/>
    <mergeCell ref="AI153:AJ153"/>
    <mergeCell ref="AI147:AJ147"/>
    <mergeCell ref="AI148:AJ148"/>
    <mergeCell ref="AI149:AJ149"/>
    <mergeCell ref="AI150:AJ150"/>
    <mergeCell ref="AI151:AJ151"/>
    <mergeCell ref="AI152:AJ152"/>
    <mergeCell ref="AI165:AJ165"/>
    <mergeCell ref="AI164:AJ164"/>
    <mergeCell ref="AI154:AJ154"/>
    <mergeCell ref="AI163:AJ163"/>
    <mergeCell ref="AI158:AJ158"/>
    <mergeCell ref="AI159:AJ159"/>
    <mergeCell ref="AI160:AJ160"/>
    <mergeCell ref="A147:A157"/>
    <mergeCell ref="AI161:AJ161"/>
    <mergeCell ref="AI162:AJ162"/>
    <mergeCell ref="AI155:AJ155"/>
    <mergeCell ref="AI156:AJ156"/>
  </mergeCells>
  <hyperlinks>
    <hyperlink ref="A171" location="Indice!A1" display="Volver al índice"/>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L158"/>
  <sheetViews>
    <sheetView zoomScale="85" zoomScaleNormal="85" workbookViewId="0"/>
  </sheetViews>
  <sheetFormatPr baseColWidth="10" defaultColWidth="9.140625" defaultRowHeight="15" x14ac:dyDescent="0.25"/>
  <cols>
    <col min="1" max="1" width="28.28515625" style="2" customWidth="1"/>
    <col min="2" max="2" width="27.85546875" style="2" customWidth="1"/>
    <col min="3" max="7" width="25.7109375" style="8" customWidth="1"/>
    <col min="8" max="10" width="25.7109375" style="2" customWidth="1"/>
    <col min="11" max="14" width="24" style="2" customWidth="1"/>
    <col min="15" max="15" width="20.140625" style="2" customWidth="1"/>
    <col min="16" max="17" width="36.140625" style="2" customWidth="1"/>
    <col min="18" max="18" width="20.140625" style="2" customWidth="1"/>
    <col min="19" max="19" width="20.42578125" style="2" bestFit="1" customWidth="1"/>
    <col min="20" max="20" width="26.5703125" style="2" customWidth="1"/>
    <col min="21" max="21" width="20.42578125" style="2" customWidth="1"/>
    <col min="22" max="22" width="29.140625" style="2" bestFit="1" customWidth="1"/>
    <col min="23" max="23" width="20.140625" style="2" customWidth="1"/>
    <col min="24" max="24" width="23.7109375" style="2" bestFit="1" customWidth="1"/>
    <col min="25" max="32" width="23.7109375" style="2" customWidth="1"/>
    <col min="33" max="33" width="44" style="2" bestFit="1" customWidth="1"/>
    <col min="34" max="34" width="31" style="2" customWidth="1"/>
    <col min="35" max="37" width="23.7109375" style="2" customWidth="1"/>
    <col min="38" max="38" width="20.140625" style="2" customWidth="1"/>
    <col min="39" max="39" width="36.85546875" style="2" customWidth="1"/>
    <col min="40" max="276" width="9.140625" style="2"/>
    <col min="277" max="277" width="11" style="2" customWidth="1"/>
    <col min="278" max="532" width="9.140625" style="2"/>
    <col min="533" max="533" width="11" style="2" customWidth="1"/>
    <col min="534" max="788" width="9.140625" style="2"/>
    <col min="789" max="789" width="11" style="2" customWidth="1"/>
    <col min="790" max="1044" width="9.140625" style="2"/>
    <col min="1045" max="1045" width="11" style="2" customWidth="1"/>
    <col min="1046" max="1300" width="9.140625" style="2"/>
    <col min="1301" max="1301" width="11" style="2" customWidth="1"/>
    <col min="1302" max="1556" width="9.140625" style="2"/>
    <col min="1557" max="1557" width="11" style="2" customWidth="1"/>
    <col min="1558" max="1812" width="9.140625" style="2"/>
    <col min="1813" max="1813" width="11" style="2" customWidth="1"/>
    <col min="1814" max="2068" width="9.140625" style="2"/>
    <col min="2069" max="2069" width="11" style="2" customWidth="1"/>
    <col min="2070" max="2324" width="9.140625" style="2"/>
    <col min="2325" max="2325" width="11" style="2" customWidth="1"/>
    <col min="2326" max="2580" width="9.140625" style="2"/>
    <col min="2581" max="2581" width="11" style="2" customWidth="1"/>
    <col min="2582" max="2836" width="9.140625" style="2"/>
    <col min="2837" max="2837" width="11" style="2" customWidth="1"/>
    <col min="2838" max="3092" width="9.140625" style="2"/>
    <col min="3093" max="3093" width="11" style="2" customWidth="1"/>
    <col min="3094" max="3348" width="9.140625" style="2"/>
    <col min="3349" max="3349" width="11" style="2" customWidth="1"/>
    <col min="3350" max="3604" width="9.140625" style="2"/>
    <col min="3605" max="3605" width="11" style="2" customWidth="1"/>
    <col min="3606" max="3860" width="9.140625" style="2"/>
    <col min="3861" max="3861" width="11" style="2" customWidth="1"/>
    <col min="3862" max="4116" width="9.140625" style="2"/>
    <col min="4117" max="4117" width="11" style="2" customWidth="1"/>
    <col min="4118" max="4372" width="9.140625" style="2"/>
    <col min="4373" max="4373" width="11" style="2" customWidth="1"/>
    <col min="4374" max="4628" width="9.140625" style="2"/>
    <col min="4629" max="4629" width="11" style="2" customWidth="1"/>
    <col min="4630" max="4884" width="9.140625" style="2"/>
    <col min="4885" max="4885" width="11" style="2" customWidth="1"/>
    <col min="4886" max="5140" width="9.140625" style="2"/>
    <col min="5141" max="5141" width="11" style="2" customWidth="1"/>
    <col min="5142" max="5396" width="9.140625" style="2"/>
    <col min="5397" max="5397" width="11" style="2" customWidth="1"/>
    <col min="5398" max="5652" width="9.140625" style="2"/>
    <col min="5653" max="5653" width="11" style="2" customWidth="1"/>
    <col min="5654" max="5908" width="9.140625" style="2"/>
    <col min="5909" max="5909" width="11" style="2" customWidth="1"/>
    <col min="5910" max="6164" width="9.140625" style="2"/>
    <col min="6165" max="6165" width="11" style="2" customWidth="1"/>
    <col min="6166" max="6420" width="9.140625" style="2"/>
    <col min="6421" max="6421" width="11" style="2" customWidth="1"/>
    <col min="6422" max="6676" width="9.140625" style="2"/>
    <col min="6677" max="6677" width="11" style="2" customWidth="1"/>
    <col min="6678" max="6932" width="9.140625" style="2"/>
    <col min="6933" max="6933" width="11" style="2" customWidth="1"/>
    <col min="6934" max="7188" width="9.140625" style="2"/>
    <col min="7189" max="7189" width="11" style="2" customWidth="1"/>
    <col min="7190" max="7444" width="9.140625" style="2"/>
    <col min="7445" max="7445" width="11" style="2" customWidth="1"/>
    <col min="7446" max="7700" width="9.140625" style="2"/>
    <col min="7701" max="7701" width="11" style="2" customWidth="1"/>
    <col min="7702" max="7956" width="9.140625" style="2"/>
    <col min="7957" max="7957" width="11" style="2" customWidth="1"/>
    <col min="7958" max="8212" width="9.140625" style="2"/>
    <col min="8213" max="8213" width="11" style="2" customWidth="1"/>
    <col min="8214" max="8468" width="9.140625" style="2"/>
    <col min="8469" max="8469" width="11" style="2" customWidth="1"/>
    <col min="8470" max="8724" width="9.140625" style="2"/>
    <col min="8725" max="8725" width="11" style="2" customWidth="1"/>
    <col min="8726" max="8980" width="9.140625" style="2"/>
    <col min="8981" max="8981" width="11" style="2" customWidth="1"/>
    <col min="8982" max="9236" width="9.140625" style="2"/>
    <col min="9237" max="9237" width="11" style="2" customWidth="1"/>
    <col min="9238" max="9492" width="9.140625" style="2"/>
    <col min="9493" max="9493" width="11" style="2" customWidth="1"/>
    <col min="9494" max="9748" width="9.140625" style="2"/>
    <col min="9749" max="9749" width="11" style="2" customWidth="1"/>
    <col min="9750" max="10004" width="9.140625" style="2"/>
    <col min="10005" max="10005" width="11" style="2" customWidth="1"/>
    <col min="10006" max="10260" width="9.140625" style="2"/>
    <col min="10261" max="10261" width="11" style="2" customWidth="1"/>
    <col min="10262" max="10516" width="9.140625" style="2"/>
    <col min="10517" max="10517" width="11" style="2" customWidth="1"/>
    <col min="10518" max="10772" width="9.140625" style="2"/>
    <col min="10773" max="10773" width="11" style="2" customWidth="1"/>
    <col min="10774" max="11028" width="9.140625" style="2"/>
    <col min="11029" max="11029" width="11" style="2" customWidth="1"/>
    <col min="11030" max="11284" width="9.140625" style="2"/>
    <col min="11285" max="11285" width="11" style="2" customWidth="1"/>
    <col min="11286" max="11540" width="9.140625" style="2"/>
    <col min="11541" max="11541" width="11" style="2" customWidth="1"/>
    <col min="11542" max="11796" width="9.140625" style="2"/>
    <col min="11797" max="11797" width="11" style="2" customWidth="1"/>
    <col min="11798" max="12052" width="9.140625" style="2"/>
    <col min="12053" max="12053" width="11" style="2" customWidth="1"/>
    <col min="12054" max="12308" width="9.140625" style="2"/>
    <col min="12309" max="12309" width="11" style="2" customWidth="1"/>
    <col min="12310" max="12564" width="9.140625" style="2"/>
    <col min="12565" max="12565" width="11" style="2" customWidth="1"/>
    <col min="12566" max="12820" width="9.140625" style="2"/>
    <col min="12821" max="12821" width="11" style="2" customWidth="1"/>
    <col min="12822" max="13076" width="9.140625" style="2"/>
    <col min="13077" max="13077" width="11" style="2" customWidth="1"/>
    <col min="13078" max="13332" width="9.140625" style="2"/>
    <col min="13333" max="13333" width="11" style="2" customWidth="1"/>
    <col min="13334" max="13588" width="9.140625" style="2"/>
    <col min="13589" max="13589" width="11" style="2" customWidth="1"/>
    <col min="13590" max="13844" width="9.140625" style="2"/>
    <col min="13845" max="13845" width="11" style="2" customWidth="1"/>
    <col min="13846" max="14100" width="9.140625" style="2"/>
    <col min="14101" max="14101" width="11" style="2" customWidth="1"/>
    <col min="14102" max="14356" width="9.140625" style="2"/>
    <col min="14357" max="14357" width="11" style="2" customWidth="1"/>
    <col min="14358" max="14612" width="9.140625" style="2"/>
    <col min="14613" max="14613" width="11" style="2" customWidth="1"/>
    <col min="14614" max="14868" width="9.140625" style="2"/>
    <col min="14869" max="14869" width="11" style="2" customWidth="1"/>
    <col min="14870" max="15124" width="9.140625" style="2"/>
    <col min="15125" max="15125" width="11" style="2" customWidth="1"/>
    <col min="15126" max="15380" width="9.140625" style="2"/>
    <col min="15381" max="15381" width="11" style="2" customWidth="1"/>
    <col min="15382" max="15636" width="9.140625" style="2"/>
    <col min="15637" max="15637" width="11" style="2" customWidth="1"/>
    <col min="15638" max="15892" width="9.140625" style="2"/>
    <col min="15893" max="15893" width="11" style="2" customWidth="1"/>
    <col min="15894" max="16148" width="9.140625" style="2"/>
    <col min="16149" max="16149" width="11" style="2" customWidth="1"/>
    <col min="16150" max="16384" width="9.140625" style="2"/>
  </cols>
  <sheetData>
    <row r="1" spans="1:38" s="15" customFormat="1" x14ac:dyDescent="0.25">
      <c r="A1" s="1" t="s">
        <v>0</v>
      </c>
      <c r="B1" s="22"/>
      <c r="C1" s="44"/>
      <c r="D1" s="44"/>
      <c r="E1" s="44"/>
      <c r="F1" s="44"/>
      <c r="G1" s="44"/>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38" s="15" customFormat="1" x14ac:dyDescent="0.25">
      <c r="A2" s="1" t="s">
        <v>1</v>
      </c>
      <c r="B2" s="22"/>
      <c r="C2" s="44"/>
      <c r="D2" s="44"/>
      <c r="E2" s="44"/>
      <c r="F2" s="44"/>
      <c r="G2" s="4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row>
    <row r="3" spans="1:38" s="15" customFormat="1" x14ac:dyDescent="0.25">
      <c r="A3" s="1" t="s">
        <v>2</v>
      </c>
      <c r="B3" s="22"/>
      <c r="C3" s="44"/>
      <c r="D3" s="44"/>
      <c r="E3" s="44"/>
      <c r="F3" s="44"/>
      <c r="G3" s="44"/>
      <c r="H3" s="22"/>
      <c r="I3" s="22"/>
      <c r="J3" s="22"/>
      <c r="K3" s="22"/>
      <c r="L3" s="22"/>
      <c r="M3" s="22"/>
      <c r="N3" s="22"/>
      <c r="O3" s="22"/>
      <c r="P3" s="22"/>
      <c r="Q3" s="22"/>
      <c r="R3" s="22"/>
      <c r="S3" s="22"/>
      <c r="T3" s="22"/>
      <c r="U3" s="22"/>
      <c r="V3" s="22"/>
      <c r="W3" s="22"/>
      <c r="AL3" s="22"/>
    </row>
    <row r="4" spans="1:38" s="15" customFormat="1" x14ac:dyDescent="0.25">
      <c r="A4" s="46" t="s">
        <v>3</v>
      </c>
      <c r="B4" s="47" t="s">
        <v>4</v>
      </c>
      <c r="C4" s="48"/>
      <c r="D4" s="48"/>
      <c r="E4" s="48"/>
      <c r="F4" s="48"/>
      <c r="G4" s="48"/>
      <c r="H4" s="47"/>
      <c r="I4" s="47"/>
      <c r="J4" s="47"/>
      <c r="K4" s="47"/>
      <c r="L4" s="47"/>
      <c r="M4" s="47"/>
      <c r="N4" s="47"/>
      <c r="O4" s="47"/>
      <c r="P4" s="47"/>
      <c r="Q4" s="47"/>
      <c r="R4" s="47"/>
      <c r="S4" s="47"/>
      <c r="T4" s="47"/>
      <c r="U4" s="47"/>
      <c r="V4" s="47"/>
      <c r="W4" s="47"/>
    </row>
    <row r="5" spans="1:38" s="15" customFormat="1" x14ac:dyDescent="0.25">
      <c r="A5" s="46" t="s">
        <v>5</v>
      </c>
      <c r="B5" s="15" t="str">
        <f>+Indice!A10</f>
        <v>3.2.1.5</v>
      </c>
      <c r="C5" s="43"/>
      <c r="D5" s="43"/>
      <c r="E5" s="43"/>
      <c r="F5" s="43"/>
      <c r="G5" s="43"/>
      <c r="X5" s="23"/>
      <c r="Y5" s="23"/>
      <c r="Z5" s="23"/>
      <c r="AA5" s="23"/>
      <c r="AB5" s="23"/>
      <c r="AC5" s="23"/>
      <c r="AD5" s="23"/>
      <c r="AE5" s="23"/>
      <c r="AF5" s="23"/>
      <c r="AG5" s="23"/>
      <c r="AH5" s="23"/>
    </row>
    <row r="6" spans="1:38" s="15" customFormat="1" x14ac:dyDescent="0.25">
      <c r="A6" s="46" t="s">
        <v>6</v>
      </c>
      <c r="B6" s="47" t="str">
        <f>+Indice!B10</f>
        <v>Variación de pasajeros pagos en servicios de ferrocarriles interurbanos por ramal respecto de cada mes del año anterior. En porcentaje.</v>
      </c>
      <c r="C6" s="48"/>
      <c r="D6" s="48"/>
      <c r="E6" s="48"/>
      <c r="F6" s="48"/>
      <c r="G6" s="48"/>
      <c r="H6" s="47"/>
      <c r="I6" s="47"/>
      <c r="J6" s="47"/>
      <c r="K6" s="47"/>
      <c r="L6" s="47"/>
      <c r="M6" s="47"/>
      <c r="N6" s="47"/>
      <c r="O6" s="47"/>
      <c r="P6" s="47"/>
      <c r="Q6" s="47"/>
      <c r="R6" s="47"/>
      <c r="S6" s="47"/>
      <c r="T6" s="47"/>
      <c r="U6" s="47"/>
      <c r="V6" s="47"/>
      <c r="W6" s="47"/>
      <c r="AL6" s="47"/>
    </row>
    <row r="7" spans="1:38" s="15" customFormat="1" x14ac:dyDescent="0.25">
      <c r="A7" s="46" t="s">
        <v>7</v>
      </c>
      <c r="B7" s="47" t="str">
        <f>+'3.2.1.1'!B7</f>
        <v>CNRT. Información complementaria Wikipedia + SatéliteFerroviario.com.ar</v>
      </c>
      <c r="C7" s="48"/>
      <c r="D7" s="48"/>
      <c r="E7" s="48"/>
      <c r="F7" s="48"/>
      <c r="G7" s="48"/>
      <c r="H7" s="47"/>
      <c r="I7" s="47"/>
      <c r="J7" s="47"/>
      <c r="K7" s="47"/>
      <c r="L7" s="47"/>
      <c r="M7" s="47"/>
      <c r="N7" s="47"/>
      <c r="O7" s="47"/>
      <c r="P7" s="47"/>
      <c r="Q7" s="47"/>
      <c r="R7" s="47"/>
      <c r="S7" s="47"/>
      <c r="T7" s="47"/>
      <c r="U7" s="47"/>
      <c r="V7" s="47"/>
      <c r="W7" s="47"/>
      <c r="AL7" s="47"/>
    </row>
    <row r="8" spans="1:38" s="15" customFormat="1" x14ac:dyDescent="0.25">
      <c r="A8" s="46" t="s">
        <v>8</v>
      </c>
      <c r="B8" s="353" t="str">
        <f>+'3.2.1.1'!B8</f>
        <v>agosto 2019</v>
      </c>
      <c r="C8" s="45"/>
      <c r="D8" s="45"/>
      <c r="E8" s="45"/>
      <c r="F8" s="45"/>
      <c r="G8" s="45"/>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row>
    <row r="9" spans="1:38" s="15" customFormat="1" x14ac:dyDescent="0.25">
      <c r="A9" s="1" t="s">
        <v>9</v>
      </c>
      <c r="B9" s="353" t="str">
        <f>+'3.2.1.1'!B9</f>
        <v>septiembre 2019</v>
      </c>
      <c r="C9" s="45"/>
      <c r="D9" s="45"/>
      <c r="E9" s="45"/>
      <c r="F9" s="45"/>
      <c r="G9" s="45"/>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s="15" customFormat="1" ht="15.75" thickBot="1" x14ac:dyDescent="0.3">
      <c r="C10" s="43"/>
      <c r="D10" s="43"/>
      <c r="E10" s="43"/>
      <c r="F10" s="43"/>
      <c r="G10" s="43"/>
    </row>
    <row r="11" spans="1:38" ht="18" x14ac:dyDescent="0.25">
      <c r="A11" s="461" t="s">
        <v>10</v>
      </c>
      <c r="B11" s="464" t="s">
        <v>11</v>
      </c>
      <c r="C11" s="429" t="s">
        <v>26</v>
      </c>
      <c r="D11" s="429"/>
      <c r="E11" s="429"/>
      <c r="F11" s="429"/>
      <c r="G11" s="430"/>
      <c r="H11" s="454" t="s">
        <v>25</v>
      </c>
      <c r="I11" s="419"/>
      <c r="J11" s="420"/>
      <c r="K11" s="419" t="s">
        <v>29</v>
      </c>
      <c r="L11" s="419"/>
      <c r="M11" s="419"/>
      <c r="N11" s="419"/>
      <c r="O11" s="420"/>
      <c r="P11" s="424" t="s">
        <v>30</v>
      </c>
      <c r="Q11" s="424"/>
      <c r="R11" s="425"/>
      <c r="S11" s="424" t="s">
        <v>27</v>
      </c>
      <c r="T11" s="424"/>
      <c r="U11" s="424"/>
      <c r="V11" s="424"/>
      <c r="W11" s="424"/>
      <c r="X11" s="425"/>
      <c r="Y11" s="419" t="s">
        <v>28</v>
      </c>
      <c r="Z11" s="419"/>
      <c r="AA11" s="419"/>
      <c r="AB11" s="419"/>
      <c r="AC11" s="419"/>
      <c r="AD11" s="419"/>
      <c r="AE11" s="419"/>
      <c r="AF11" s="419"/>
      <c r="AG11" s="419"/>
      <c r="AH11" s="419"/>
      <c r="AI11" s="419"/>
      <c r="AJ11" s="419"/>
      <c r="AK11" s="420"/>
      <c r="AL11" s="421" t="s">
        <v>86</v>
      </c>
    </row>
    <row r="12" spans="1:38" ht="15.75" thickBot="1" x14ac:dyDescent="0.3">
      <c r="A12" s="462"/>
      <c r="B12" s="465"/>
      <c r="C12" s="507" t="s">
        <v>31</v>
      </c>
      <c r="D12" s="508"/>
      <c r="E12" s="508"/>
      <c r="F12" s="508"/>
      <c r="G12" s="509"/>
      <c r="H12" s="510" t="s">
        <v>43</v>
      </c>
      <c r="I12" s="511"/>
      <c r="J12" s="512"/>
      <c r="K12" s="511" t="s">
        <v>53</v>
      </c>
      <c r="L12" s="511"/>
      <c r="M12" s="511"/>
      <c r="N12" s="511"/>
      <c r="O12" s="512"/>
      <c r="P12" s="511" t="s">
        <v>53</v>
      </c>
      <c r="Q12" s="511"/>
      <c r="R12" s="512"/>
      <c r="S12" s="511" t="s">
        <v>53</v>
      </c>
      <c r="T12" s="511"/>
      <c r="U12" s="511"/>
      <c r="V12" s="511"/>
      <c r="W12" s="511"/>
      <c r="X12" s="512"/>
      <c r="Y12" s="408" t="s">
        <v>53</v>
      </c>
      <c r="Z12" s="408"/>
      <c r="AA12" s="408"/>
      <c r="AB12" s="408"/>
      <c r="AC12" s="408"/>
      <c r="AD12" s="408"/>
      <c r="AE12" s="408"/>
      <c r="AF12" s="408"/>
      <c r="AG12" s="408"/>
      <c r="AH12" s="408"/>
      <c r="AI12" s="408"/>
      <c r="AJ12" s="408"/>
      <c r="AK12" s="409"/>
      <c r="AL12" s="422"/>
    </row>
    <row r="13" spans="1:38" ht="60.75" customHeight="1" thickBot="1" x14ac:dyDescent="0.3">
      <c r="A13" s="488"/>
      <c r="B13" s="489"/>
      <c r="C13" s="256" t="s">
        <v>32</v>
      </c>
      <c r="D13" s="257" t="s">
        <v>33</v>
      </c>
      <c r="E13" s="257" t="s">
        <v>35</v>
      </c>
      <c r="F13" s="257" t="s">
        <v>36</v>
      </c>
      <c r="G13" s="258" t="s">
        <v>34</v>
      </c>
      <c r="H13" s="256" t="s">
        <v>44</v>
      </c>
      <c r="I13" s="257" t="s">
        <v>46</v>
      </c>
      <c r="J13" s="258" t="s">
        <v>45</v>
      </c>
      <c r="K13" s="270" t="s">
        <v>48</v>
      </c>
      <c r="L13" s="257" t="s">
        <v>49</v>
      </c>
      <c r="M13" s="257" t="s">
        <v>50</v>
      </c>
      <c r="N13" s="257" t="s">
        <v>51</v>
      </c>
      <c r="O13" s="258" t="s">
        <v>52</v>
      </c>
      <c r="P13" s="272" t="s">
        <v>111</v>
      </c>
      <c r="Q13" s="226" t="s">
        <v>122</v>
      </c>
      <c r="R13" s="73" t="s">
        <v>56</v>
      </c>
      <c r="S13" s="76" t="s">
        <v>60</v>
      </c>
      <c r="T13" s="77" t="s">
        <v>120</v>
      </c>
      <c r="U13" s="257" t="s">
        <v>58</v>
      </c>
      <c r="V13" s="257" t="s">
        <v>61</v>
      </c>
      <c r="W13" s="257" t="s">
        <v>59</v>
      </c>
      <c r="X13" s="258" t="s">
        <v>64</v>
      </c>
      <c r="Y13" s="80" t="s">
        <v>65</v>
      </c>
      <c r="Z13" s="77" t="s">
        <v>66</v>
      </c>
      <c r="AA13" s="77" t="s">
        <v>67</v>
      </c>
      <c r="AB13" s="77" t="s">
        <v>117</v>
      </c>
      <c r="AC13" s="77" t="s">
        <v>68</v>
      </c>
      <c r="AD13" s="72" t="s">
        <v>114</v>
      </c>
      <c r="AE13" s="77" t="s">
        <v>119</v>
      </c>
      <c r="AF13" s="77" t="s">
        <v>70</v>
      </c>
      <c r="AG13" s="77" t="s">
        <v>77</v>
      </c>
      <c r="AH13" s="77" t="s">
        <v>78</v>
      </c>
      <c r="AI13" s="77" t="s">
        <v>71</v>
      </c>
      <c r="AJ13" s="81" t="s">
        <v>75</v>
      </c>
      <c r="AK13" s="205" t="s">
        <v>74</v>
      </c>
      <c r="AL13" s="422"/>
    </row>
    <row r="14" spans="1:38" ht="15.75" x14ac:dyDescent="0.25">
      <c r="A14" s="455" t="s">
        <v>87</v>
      </c>
      <c r="B14" s="3" t="s">
        <v>12</v>
      </c>
      <c r="C14" s="259">
        <f>+'3.2.1.3'!C26/'3.2.1.3'!C14-1</f>
        <v>-2.9617662897145625E-3</v>
      </c>
      <c r="D14" s="154" t="s">
        <v>39</v>
      </c>
      <c r="E14" s="154" t="s">
        <v>39</v>
      </c>
      <c r="F14" s="154" t="s">
        <v>39</v>
      </c>
      <c r="G14" s="131">
        <f>+'3.2.1.3'!G26/'3.2.1.3'!G14-1</f>
        <v>-2.9617662897145625E-3</v>
      </c>
      <c r="H14" s="513">
        <f>+'3.2.1.3'!H26:I26/'3.2.1.3'!H14:I14-1</f>
        <v>7.0957568807339388E-3</v>
      </c>
      <c r="I14" s="480"/>
      <c r="J14" s="135">
        <f>+'3.2.1.3'!J26/'3.2.1.3'!J14-1</f>
        <v>7.0957568807339388E-3</v>
      </c>
      <c r="K14" s="158">
        <f>+'3.2.1.3'!K26/'3.2.1.3'!K14-1</f>
        <v>0.11596312469674919</v>
      </c>
      <c r="L14" s="155">
        <f>+'3.2.1.3'!L26/'3.2.1.3'!L14-1</f>
        <v>1.3201320132013139E-2</v>
      </c>
      <c r="M14" s="155">
        <f>+'3.2.1.3'!M26/'3.2.1.3'!M14-1</f>
        <v>-5.0163229556493327E-2</v>
      </c>
      <c r="N14" s="155">
        <f>+'3.2.1.3'!N26/'3.2.1.3'!N14-1</f>
        <v>-9.1695219448523435E-2</v>
      </c>
      <c r="O14" s="244">
        <f>+'3.2.1.3'!O26/'3.2.1.3'!O14-1</f>
        <v>-1.9554064083120881E-2</v>
      </c>
      <c r="P14" s="245" t="str">
        <f>+'3.2.1.3'!S18</f>
        <v>-</v>
      </c>
      <c r="Q14" s="64" t="s">
        <v>39</v>
      </c>
      <c r="R14" s="109" t="s">
        <v>39</v>
      </c>
      <c r="S14" s="64" t="s">
        <v>39</v>
      </c>
      <c r="T14" s="56" t="s">
        <v>39</v>
      </c>
      <c r="U14" s="56" t="s">
        <v>39</v>
      </c>
      <c r="V14" s="156" t="s">
        <v>39</v>
      </c>
      <c r="W14" s="56" t="s">
        <v>39</v>
      </c>
      <c r="X14" s="355" t="s">
        <v>39</v>
      </c>
      <c r="Y14" s="192" t="s">
        <v>39</v>
      </c>
      <c r="Z14" s="119" t="s">
        <v>39</v>
      </c>
      <c r="AA14" s="119" t="s">
        <v>39</v>
      </c>
      <c r="AB14" s="119" t="s">
        <v>39</v>
      </c>
      <c r="AC14" s="119" t="s">
        <v>39</v>
      </c>
      <c r="AD14" s="119" t="s">
        <v>39</v>
      </c>
      <c r="AE14" s="119" t="s">
        <v>39</v>
      </c>
      <c r="AF14" s="119" t="s">
        <v>39</v>
      </c>
      <c r="AG14" s="119" t="s">
        <v>39</v>
      </c>
      <c r="AH14" s="119">
        <f>+'3.2.1.3'!AH26/'3.2.1.3'!AH14-1</f>
        <v>0.21755027422303463</v>
      </c>
      <c r="AI14" s="119">
        <f>+'3.2.1.3'!AI26/'3.2.1.3'!AI14-1</f>
        <v>-0.39539681516343239</v>
      </c>
      <c r="AJ14" s="119" t="s">
        <v>39</v>
      </c>
      <c r="AK14" s="206" t="s">
        <v>63</v>
      </c>
      <c r="AL14" s="184" t="s">
        <v>63</v>
      </c>
    </row>
    <row r="15" spans="1:38" ht="15.75" x14ac:dyDescent="0.25">
      <c r="A15" s="456"/>
      <c r="B15" s="4" t="s">
        <v>13</v>
      </c>
      <c r="C15" s="260">
        <f>+'3.2.1.3'!C27/'3.2.1.3'!C15-1</f>
        <v>-4.6012269938650041E-3</v>
      </c>
      <c r="D15" s="111" t="s">
        <v>39</v>
      </c>
      <c r="E15" s="111" t="s">
        <v>39</v>
      </c>
      <c r="F15" s="111" t="s">
        <v>39</v>
      </c>
      <c r="G15" s="132">
        <f>+'3.2.1.3'!G27/'3.2.1.3'!G15-1</f>
        <v>-4.6012269938650041E-3</v>
      </c>
      <c r="H15" s="503">
        <f>+'3.2.1.3'!H27:I27/'3.2.1.3'!H15:I15-1</f>
        <v>0.32603428997390971</v>
      </c>
      <c r="I15" s="476"/>
      <c r="J15" s="136">
        <f>+'3.2.1.3'!J27/'3.2.1.3'!J15-1</f>
        <v>0.32603428997390971</v>
      </c>
      <c r="K15" s="100">
        <f>+'3.2.1.3'!K27/'3.2.1.3'!K15-1</f>
        <v>0.80734614449039155</v>
      </c>
      <c r="L15" s="112">
        <f>+'3.2.1.3'!L27/'3.2.1.3'!L15-1</f>
        <v>0.30506674757281549</v>
      </c>
      <c r="M15" s="112">
        <f>+'3.2.1.3'!M27/'3.2.1.3'!M15-1</f>
        <v>0.1589102191196432</v>
      </c>
      <c r="N15" s="112">
        <f>+'3.2.1.3'!N27/'3.2.1.3'!N15-1</f>
        <v>8.450996677740874E-2</v>
      </c>
      <c r="O15" s="147">
        <f>+'3.2.1.3'!O27/'3.2.1.3'!O15-1</f>
        <v>0.2855262648550303</v>
      </c>
      <c r="P15" s="103" t="str">
        <f>+'3.2.1.3'!S19</f>
        <v>-</v>
      </c>
      <c r="Q15" s="65" t="s">
        <v>39</v>
      </c>
      <c r="R15" s="151" t="s">
        <v>39</v>
      </c>
      <c r="S15" s="65" t="s">
        <v>39</v>
      </c>
      <c r="T15" s="9" t="s">
        <v>39</v>
      </c>
      <c r="U15" s="9" t="s">
        <v>39</v>
      </c>
      <c r="V15" s="101" t="s">
        <v>39</v>
      </c>
      <c r="W15" s="9" t="s">
        <v>39</v>
      </c>
      <c r="X15" s="351" t="s">
        <v>39</v>
      </c>
      <c r="Y15" s="193" t="s">
        <v>39</v>
      </c>
      <c r="Z15" s="102" t="s">
        <v>39</v>
      </c>
      <c r="AA15" s="102" t="s">
        <v>39</v>
      </c>
      <c r="AB15" s="102" t="s">
        <v>39</v>
      </c>
      <c r="AC15" s="102" t="s">
        <v>39</v>
      </c>
      <c r="AD15" s="102" t="s">
        <v>39</v>
      </c>
      <c r="AE15" s="102" t="s">
        <v>39</v>
      </c>
      <c r="AF15" s="102" t="s">
        <v>39</v>
      </c>
      <c r="AG15" s="102" t="s">
        <v>39</v>
      </c>
      <c r="AH15" s="102">
        <f>+'3.2.1.3'!AH27/'3.2.1.3'!AH15-1</f>
        <v>0.48538529672276343</v>
      </c>
      <c r="AI15" s="102">
        <f>+'3.2.1.3'!AI27/'3.2.1.3'!AI15-1</f>
        <v>-0.46456114579507901</v>
      </c>
      <c r="AJ15" s="102" t="s">
        <v>39</v>
      </c>
      <c r="AK15" s="206" t="s">
        <v>63</v>
      </c>
      <c r="AL15" s="53" t="s">
        <v>63</v>
      </c>
    </row>
    <row r="16" spans="1:38" ht="15.75" x14ac:dyDescent="0.25">
      <c r="A16" s="456"/>
      <c r="B16" s="4" t="s">
        <v>14</v>
      </c>
      <c r="C16" s="260">
        <f>+'3.2.1.3'!C28/'3.2.1.3'!C16-1</f>
        <v>4.9736688121708728E-3</v>
      </c>
      <c r="D16" s="111" t="s">
        <v>39</v>
      </c>
      <c r="E16" s="111" t="s">
        <v>39</v>
      </c>
      <c r="F16" s="111" t="s">
        <v>39</v>
      </c>
      <c r="G16" s="132">
        <f>+'3.2.1.3'!G28/'3.2.1.3'!G16-1</f>
        <v>4.9736688121708728E-3</v>
      </c>
      <c r="H16" s="503">
        <f>+'3.2.1.3'!H28:I28/'3.2.1.3'!H16:I16-1</f>
        <v>-0.27068488557297343</v>
      </c>
      <c r="I16" s="476"/>
      <c r="J16" s="136">
        <f>+'3.2.1.3'!J28/'3.2.1.3'!J16-1</f>
        <v>-0.27068488557297343</v>
      </c>
      <c r="K16" s="100">
        <f>+'3.2.1.3'!K28/'3.2.1.3'!K16-1</f>
        <v>0.96448774355751099</v>
      </c>
      <c r="L16" s="112">
        <f>+'3.2.1.3'!L28/'3.2.1.3'!L16-1</f>
        <v>8.7763847008411444E-2</v>
      </c>
      <c r="M16" s="112">
        <f>+'3.2.1.3'!M28/'3.2.1.3'!M16-1</f>
        <v>0.16125385405960935</v>
      </c>
      <c r="N16" s="112">
        <f>+'3.2.1.3'!N28/'3.2.1.3'!N16-1</f>
        <v>0.23837784371908999</v>
      </c>
      <c r="O16" s="147">
        <f>+'3.2.1.3'!O28/'3.2.1.3'!O16-1</f>
        <v>0.26715328467153276</v>
      </c>
      <c r="P16" s="103" t="str">
        <f>+'3.2.1.3'!S20</f>
        <v>-</v>
      </c>
      <c r="Q16" s="65" t="s">
        <v>39</v>
      </c>
      <c r="R16" s="151" t="s">
        <v>39</v>
      </c>
      <c r="S16" s="65" t="s">
        <v>39</v>
      </c>
      <c r="T16" s="9" t="s">
        <v>39</v>
      </c>
      <c r="U16" s="9" t="s">
        <v>39</v>
      </c>
      <c r="V16" s="101" t="s">
        <v>39</v>
      </c>
      <c r="W16" s="9" t="s">
        <v>39</v>
      </c>
      <c r="X16" s="351" t="s">
        <v>39</v>
      </c>
      <c r="Y16" s="193" t="s">
        <v>39</v>
      </c>
      <c r="Z16" s="102" t="s">
        <v>39</v>
      </c>
      <c r="AA16" s="102" t="s">
        <v>39</v>
      </c>
      <c r="AB16" s="102" t="s">
        <v>39</v>
      </c>
      <c r="AC16" s="102" t="s">
        <v>39</v>
      </c>
      <c r="AD16" s="102" t="s">
        <v>39</v>
      </c>
      <c r="AE16" s="102" t="s">
        <v>39</v>
      </c>
      <c r="AF16" s="102" t="s">
        <v>39</v>
      </c>
      <c r="AG16" s="102" t="s">
        <v>39</v>
      </c>
      <c r="AH16" s="102">
        <f>+'3.2.1.3'!AH28/'3.2.1.3'!AH16-1</f>
        <v>0.49743589743589745</v>
      </c>
      <c r="AI16" s="102">
        <f>+'3.2.1.3'!AI28/'3.2.1.3'!AI16-1</f>
        <v>-0.56841624828845272</v>
      </c>
      <c r="AJ16" s="102" t="s">
        <v>39</v>
      </c>
      <c r="AK16" s="206" t="s">
        <v>63</v>
      </c>
      <c r="AL16" s="53" t="s">
        <v>63</v>
      </c>
    </row>
    <row r="17" spans="1:38" ht="15.75" x14ac:dyDescent="0.25">
      <c r="A17" s="456"/>
      <c r="B17" s="4" t="s">
        <v>15</v>
      </c>
      <c r="C17" s="260">
        <f>+'3.2.1.3'!C29/'3.2.1.3'!C17-1</f>
        <v>0.15951557093425595</v>
      </c>
      <c r="D17" s="111" t="s">
        <v>39</v>
      </c>
      <c r="E17" s="111" t="s">
        <v>39</v>
      </c>
      <c r="F17" s="111" t="s">
        <v>39</v>
      </c>
      <c r="G17" s="132">
        <f>+'3.2.1.3'!G29/'3.2.1.3'!G17-1</f>
        <v>0.15951557093425595</v>
      </c>
      <c r="H17" s="503">
        <f>+'3.2.1.3'!H29:I29/'3.2.1.3'!H17:I17-1</f>
        <v>-0.2175348200627969</v>
      </c>
      <c r="I17" s="476"/>
      <c r="J17" s="136">
        <f>+'3.2.1.3'!J29/'3.2.1.3'!J17-1</f>
        <v>-0.2175348200627969</v>
      </c>
      <c r="K17" s="100">
        <f>+'3.2.1.3'!K29/'3.2.1.3'!K17-1</f>
        <v>1.2435897435897436</v>
      </c>
      <c r="L17" s="112">
        <f>+'3.2.1.3'!L29/'3.2.1.3'!L17-1</f>
        <v>-9.7725657427150114E-3</v>
      </c>
      <c r="M17" s="112">
        <f>+'3.2.1.3'!M29/'3.2.1.3'!M17-1</f>
        <v>-9.285714285714286E-2</v>
      </c>
      <c r="N17" s="112">
        <f>+'3.2.1.3'!N29/'3.2.1.3'!N17-1</f>
        <v>2.3903030303030302</v>
      </c>
      <c r="O17" s="147">
        <f>+'3.2.1.3'!O29/'3.2.1.3'!O17-1</f>
        <v>0.25736461457047088</v>
      </c>
      <c r="P17" s="103" t="str">
        <f>+'3.2.1.3'!S21</f>
        <v>-</v>
      </c>
      <c r="Q17" s="65" t="s">
        <v>39</v>
      </c>
      <c r="R17" s="151" t="s">
        <v>39</v>
      </c>
      <c r="S17" s="65" t="s">
        <v>39</v>
      </c>
      <c r="T17" s="9" t="s">
        <v>39</v>
      </c>
      <c r="U17" s="9" t="s">
        <v>39</v>
      </c>
      <c r="V17" s="101" t="s">
        <v>39</v>
      </c>
      <c r="W17" s="9" t="s">
        <v>39</v>
      </c>
      <c r="X17" s="351" t="s">
        <v>39</v>
      </c>
      <c r="Y17" s="193" t="s">
        <v>39</v>
      </c>
      <c r="Z17" s="102" t="s">
        <v>39</v>
      </c>
      <c r="AA17" s="102" t="s">
        <v>39</v>
      </c>
      <c r="AB17" s="102" t="s">
        <v>39</v>
      </c>
      <c r="AC17" s="102" t="s">
        <v>39</v>
      </c>
      <c r="AD17" s="102" t="s">
        <v>39</v>
      </c>
      <c r="AE17" s="102" t="s">
        <v>39</v>
      </c>
      <c r="AF17" s="102" t="s">
        <v>39</v>
      </c>
      <c r="AG17" s="102" t="s">
        <v>39</v>
      </c>
      <c r="AH17" s="102">
        <f>+'3.2.1.3'!AH29/'3.2.1.3'!AH17-1</f>
        <v>-0.22187254130605827</v>
      </c>
      <c r="AI17" s="102">
        <f>+'3.2.1.3'!AI29/'3.2.1.3'!AI17-1</f>
        <v>-0.71875397329942792</v>
      </c>
      <c r="AJ17" s="102" t="s">
        <v>39</v>
      </c>
      <c r="AK17" s="206" t="s">
        <v>63</v>
      </c>
      <c r="AL17" s="53" t="s">
        <v>63</v>
      </c>
    </row>
    <row r="18" spans="1:38" ht="15.75" x14ac:dyDescent="0.25">
      <c r="A18" s="456"/>
      <c r="B18" s="4" t="s">
        <v>16</v>
      </c>
      <c r="C18" s="260">
        <f>+'3.2.1.3'!C30/'3.2.1.3'!C18-1</f>
        <v>4.5426260112009897E-2</v>
      </c>
      <c r="D18" s="111" t="s">
        <v>39</v>
      </c>
      <c r="E18" s="111" t="s">
        <v>39</v>
      </c>
      <c r="F18" s="111" t="s">
        <v>39</v>
      </c>
      <c r="G18" s="132">
        <f>+'3.2.1.3'!G30/'3.2.1.3'!G18-1</f>
        <v>4.5426260112009897E-2</v>
      </c>
      <c r="H18" s="503">
        <f>+'3.2.1.3'!H30:I30/'3.2.1.3'!H18:I18-1</f>
        <v>3.7797645392582124E-2</v>
      </c>
      <c r="I18" s="476"/>
      <c r="J18" s="136">
        <f>+'3.2.1.3'!J30/'3.2.1.3'!J18-1</f>
        <v>3.7797645392582124E-2</v>
      </c>
      <c r="K18" s="100">
        <f>+'3.2.1.3'!K30/'3.2.1.3'!K18-1</f>
        <v>1.1896103896103898</v>
      </c>
      <c r="L18" s="112">
        <f>+'3.2.1.3'!L30/'3.2.1.3'!L18-1</f>
        <v>-0.19586444572085004</v>
      </c>
      <c r="M18" s="112">
        <f>+'3.2.1.3'!M30/'3.2.1.3'!M18-1</f>
        <v>7.0715962441314506E-2</v>
      </c>
      <c r="N18" s="112">
        <f>+'3.2.1.3'!N30/'3.2.1.3'!N18-1</f>
        <v>0.96244635193133043</v>
      </c>
      <c r="O18" s="147">
        <f>+'3.2.1.3'!O30/'3.2.1.3'!O18-1</f>
        <v>0.20312806753484725</v>
      </c>
      <c r="P18" s="103" t="str">
        <f>+'3.2.1.3'!S22</f>
        <v>-</v>
      </c>
      <c r="Q18" s="65" t="s">
        <v>39</v>
      </c>
      <c r="R18" s="151" t="s">
        <v>39</v>
      </c>
      <c r="S18" s="65" t="s">
        <v>39</v>
      </c>
      <c r="T18" s="9" t="s">
        <v>39</v>
      </c>
      <c r="U18" s="9" t="s">
        <v>39</v>
      </c>
      <c r="V18" s="101" t="s">
        <v>39</v>
      </c>
      <c r="W18" s="9" t="s">
        <v>39</v>
      </c>
      <c r="X18" s="351" t="s">
        <v>39</v>
      </c>
      <c r="Y18" s="193" t="s">
        <v>39</v>
      </c>
      <c r="Z18" s="102" t="s">
        <v>39</v>
      </c>
      <c r="AA18" s="102" t="s">
        <v>39</v>
      </c>
      <c r="AB18" s="102" t="s">
        <v>39</v>
      </c>
      <c r="AC18" s="102" t="s">
        <v>39</v>
      </c>
      <c r="AD18" s="102" t="s">
        <v>39</v>
      </c>
      <c r="AE18" s="102" t="s">
        <v>39</v>
      </c>
      <c r="AF18" s="102" t="s">
        <v>39</v>
      </c>
      <c r="AG18" s="102" t="s">
        <v>39</v>
      </c>
      <c r="AH18" s="102">
        <f>+'3.2.1.3'!AH30/'3.2.1.3'!AH18-1</f>
        <v>0.14869888475836435</v>
      </c>
      <c r="AI18" s="102">
        <f>+'3.2.1.3'!AI30/'3.2.1.3'!AI18-1</f>
        <v>-0.81413772090188907</v>
      </c>
      <c r="AJ18" s="102" t="s">
        <v>39</v>
      </c>
      <c r="AK18" s="206" t="s">
        <v>63</v>
      </c>
      <c r="AL18" s="53" t="s">
        <v>63</v>
      </c>
    </row>
    <row r="19" spans="1:38" ht="15.75" x14ac:dyDescent="0.25">
      <c r="A19" s="456">
        <v>2008</v>
      </c>
      <c r="B19" s="4" t="s">
        <v>17</v>
      </c>
      <c r="C19" s="260">
        <f>+'3.2.1.3'!C31/'3.2.1.3'!C19-1</f>
        <v>-6.2642369020501354E-3</v>
      </c>
      <c r="D19" s="111" t="s">
        <v>39</v>
      </c>
      <c r="E19" s="111" t="s">
        <v>39</v>
      </c>
      <c r="F19" s="111" t="s">
        <v>39</v>
      </c>
      <c r="G19" s="132">
        <f>+'3.2.1.3'!G31/'3.2.1.3'!G19-1</f>
        <v>-6.2642369020501354E-3</v>
      </c>
      <c r="H19" s="503">
        <f>+'3.2.1.3'!H31:I31/'3.2.1.3'!H19:I19-1</f>
        <v>0.18741536517107527</v>
      </c>
      <c r="I19" s="476"/>
      <c r="J19" s="136">
        <f>+'3.2.1.3'!J31/'3.2.1.3'!J19-1</f>
        <v>0.18741536517107527</v>
      </c>
      <c r="K19" s="100">
        <f>+'3.2.1.3'!K31/'3.2.1.3'!K19-1</f>
        <v>-0.25152493720846791</v>
      </c>
      <c r="L19" s="112">
        <f>+'3.2.1.3'!L31/'3.2.1.3'!L19-1</f>
        <v>-0.48867724867724871</v>
      </c>
      <c r="M19" s="112">
        <f>+'3.2.1.3'!M31/'3.2.1.3'!M19-1</f>
        <v>-0.65353734282684439</v>
      </c>
      <c r="N19" s="112">
        <f>+'3.2.1.3'!N31/'3.2.1.3'!N19-1</f>
        <v>0.93835616438356162</v>
      </c>
      <c r="O19" s="147">
        <f>+'3.2.1.3'!O31/'3.2.1.3'!O19-1</f>
        <v>-0.43378477550203487</v>
      </c>
      <c r="P19" s="103" t="str">
        <f>+'3.2.1.3'!S23</f>
        <v>-</v>
      </c>
      <c r="Q19" s="65" t="s">
        <v>39</v>
      </c>
      <c r="R19" s="151" t="s">
        <v>39</v>
      </c>
      <c r="S19" s="65" t="s">
        <v>39</v>
      </c>
      <c r="T19" s="9" t="s">
        <v>39</v>
      </c>
      <c r="U19" s="9" t="s">
        <v>39</v>
      </c>
      <c r="V19" s="101" t="s">
        <v>39</v>
      </c>
      <c r="W19" s="9" t="s">
        <v>39</v>
      </c>
      <c r="X19" s="351" t="s">
        <v>39</v>
      </c>
      <c r="Y19" s="193" t="s">
        <v>39</v>
      </c>
      <c r="Z19" s="102" t="s">
        <v>39</v>
      </c>
      <c r="AA19" s="102" t="s">
        <v>39</v>
      </c>
      <c r="AB19" s="102" t="s">
        <v>39</v>
      </c>
      <c r="AC19" s="102" t="s">
        <v>39</v>
      </c>
      <c r="AD19" s="102" t="s">
        <v>39</v>
      </c>
      <c r="AE19" s="102" t="s">
        <v>39</v>
      </c>
      <c r="AF19" s="102" t="s">
        <v>39</v>
      </c>
      <c r="AG19" s="102" t="s">
        <v>39</v>
      </c>
      <c r="AH19" s="102">
        <f>+'3.2.1.3'!AH31/'3.2.1.3'!AH19-1</f>
        <v>0.47604327666151458</v>
      </c>
      <c r="AI19" s="102">
        <f>+'3.2.1.3'!AI31/'3.2.1.3'!AI19-1</f>
        <v>-0.55766475644699143</v>
      </c>
      <c r="AJ19" s="102" t="s">
        <v>39</v>
      </c>
      <c r="AK19" s="206" t="s">
        <v>63</v>
      </c>
      <c r="AL19" s="53" t="s">
        <v>63</v>
      </c>
    </row>
    <row r="20" spans="1:38" ht="15.75" x14ac:dyDescent="0.25">
      <c r="A20" s="456"/>
      <c r="B20" s="4" t="s">
        <v>18</v>
      </c>
      <c r="C20" s="260">
        <f>+'3.2.1.3'!C32/'3.2.1.3'!C20-1</f>
        <v>-0.23963515754560527</v>
      </c>
      <c r="D20" s="111" t="s">
        <v>39</v>
      </c>
      <c r="E20" s="111" t="s">
        <v>39</v>
      </c>
      <c r="F20" s="111" t="s">
        <v>39</v>
      </c>
      <c r="G20" s="132">
        <f>+'3.2.1.3'!G32/'3.2.1.3'!G20-1</f>
        <v>-0.23963515754560527</v>
      </c>
      <c r="H20" s="503">
        <f>+'3.2.1.3'!H32:I32/'3.2.1.3'!H20:I20-1</f>
        <v>0.26263851815902295</v>
      </c>
      <c r="I20" s="476"/>
      <c r="J20" s="136">
        <f>+'3.2.1.3'!J32/'3.2.1.3'!J20-1</f>
        <v>0.26263851815902295</v>
      </c>
      <c r="K20" s="100">
        <f>+'3.2.1.3'!K32/'3.2.1.3'!K20-1</f>
        <v>0.74657357124385837</v>
      </c>
      <c r="L20" s="112">
        <f>+'3.2.1.3'!L32/'3.2.1.3'!L20-1</f>
        <v>-0.1190939410783769</v>
      </c>
      <c r="M20" s="112">
        <f>+'3.2.1.3'!M32/'3.2.1.3'!M20-1</f>
        <v>-0.15672676837725386</v>
      </c>
      <c r="N20" s="112">
        <f>+'3.2.1.3'!N32/'3.2.1.3'!N20-1</f>
        <v>0.8865692414752957</v>
      </c>
      <c r="O20" s="147">
        <f>+'3.2.1.3'!O32/'3.2.1.3'!O20-1</f>
        <v>6.901136607334335E-2</v>
      </c>
      <c r="P20" s="103" t="str">
        <f>+'3.2.1.3'!S24</f>
        <v>-</v>
      </c>
      <c r="Q20" s="65" t="s">
        <v>39</v>
      </c>
      <c r="R20" s="151" t="s">
        <v>39</v>
      </c>
      <c r="S20" s="65" t="s">
        <v>39</v>
      </c>
      <c r="T20" s="9" t="s">
        <v>39</v>
      </c>
      <c r="U20" s="9" t="s">
        <v>39</v>
      </c>
      <c r="V20" s="101" t="s">
        <v>39</v>
      </c>
      <c r="W20" s="9" t="s">
        <v>39</v>
      </c>
      <c r="X20" s="351" t="s">
        <v>39</v>
      </c>
      <c r="Y20" s="193" t="s">
        <v>39</v>
      </c>
      <c r="Z20" s="102" t="s">
        <v>39</v>
      </c>
      <c r="AA20" s="102" t="s">
        <v>39</v>
      </c>
      <c r="AB20" s="102" t="s">
        <v>39</v>
      </c>
      <c r="AC20" s="102" t="s">
        <v>39</v>
      </c>
      <c r="AD20" s="102" t="s">
        <v>39</v>
      </c>
      <c r="AE20" s="102" t="s">
        <v>39</v>
      </c>
      <c r="AF20" s="102" t="s">
        <v>39</v>
      </c>
      <c r="AG20" s="102" t="s">
        <v>39</v>
      </c>
      <c r="AH20" s="102">
        <f>+'3.2.1.3'!AH32/'3.2.1.3'!AH20-1</f>
        <v>0.23415265200517466</v>
      </c>
      <c r="AI20" s="102">
        <f>+'3.2.1.3'!AI32/'3.2.1.3'!AI20-1</f>
        <v>-0.44851109907958853</v>
      </c>
      <c r="AJ20" s="102" t="s">
        <v>39</v>
      </c>
      <c r="AK20" s="206" t="s">
        <v>63</v>
      </c>
      <c r="AL20" s="53" t="s">
        <v>63</v>
      </c>
    </row>
    <row r="21" spans="1:38" ht="15.75" x14ac:dyDescent="0.25">
      <c r="A21" s="456"/>
      <c r="B21" s="4" t="s">
        <v>19</v>
      </c>
      <c r="C21" s="260">
        <f>+'3.2.1.3'!C33/'3.2.1.3'!C21-1</f>
        <v>9.2592592592593004E-3</v>
      </c>
      <c r="D21" s="111" t="s">
        <v>39</v>
      </c>
      <c r="E21" s="111" t="s">
        <v>39</v>
      </c>
      <c r="F21" s="111" t="s">
        <v>39</v>
      </c>
      <c r="G21" s="132">
        <f>+'3.2.1.3'!G33/'3.2.1.3'!G21-1</f>
        <v>9.2592592592593004E-3</v>
      </c>
      <c r="H21" s="503">
        <f>+'3.2.1.3'!H33:I33/'3.2.1.3'!H21:I21-1</f>
        <v>0.10276300880327716</v>
      </c>
      <c r="I21" s="476"/>
      <c r="J21" s="136">
        <f>+'3.2.1.3'!J33/'3.2.1.3'!J21-1</f>
        <v>0.10276300880327716</v>
      </c>
      <c r="K21" s="100">
        <f>+'3.2.1.3'!K33/'3.2.1.3'!K21-1</f>
        <v>0.79782379782379786</v>
      </c>
      <c r="L21" s="112">
        <f>+'3.2.1.3'!L33/'3.2.1.3'!L21-1</f>
        <v>-3.2601351351351338E-2</v>
      </c>
      <c r="M21" s="112">
        <f>+'3.2.1.3'!M33/'3.2.1.3'!M21-1</f>
        <v>-8.2024793388429718E-2</v>
      </c>
      <c r="N21" s="112">
        <f>+'3.2.1.3'!N33/'3.2.1.3'!N21-1</f>
        <v>1.1645796064400717</v>
      </c>
      <c r="O21" s="147">
        <f>+'3.2.1.3'!O33/'3.2.1.3'!O21-1</f>
        <v>0.1322635048806664</v>
      </c>
      <c r="P21" s="103" t="str">
        <f>+'3.2.1.3'!S25</f>
        <v>-</v>
      </c>
      <c r="Q21" s="65" t="s">
        <v>39</v>
      </c>
      <c r="R21" s="151" t="s">
        <v>39</v>
      </c>
      <c r="S21" s="65" t="s">
        <v>39</v>
      </c>
      <c r="T21" s="9" t="s">
        <v>39</v>
      </c>
      <c r="U21" s="9" t="s">
        <v>39</v>
      </c>
      <c r="V21" s="101" t="s">
        <v>39</v>
      </c>
      <c r="W21" s="9" t="s">
        <v>39</v>
      </c>
      <c r="X21" s="351" t="s">
        <v>39</v>
      </c>
      <c r="Y21" s="193" t="s">
        <v>39</v>
      </c>
      <c r="Z21" s="102" t="s">
        <v>39</v>
      </c>
      <c r="AA21" s="102" t="s">
        <v>39</v>
      </c>
      <c r="AB21" s="102" t="s">
        <v>39</v>
      </c>
      <c r="AC21" s="102" t="s">
        <v>39</v>
      </c>
      <c r="AD21" s="102" t="s">
        <v>39</v>
      </c>
      <c r="AE21" s="102" t="s">
        <v>39</v>
      </c>
      <c r="AF21" s="102" t="s">
        <v>39</v>
      </c>
      <c r="AG21" s="102" t="s">
        <v>39</v>
      </c>
      <c r="AH21" s="102">
        <f>+'3.2.1.3'!AH33/'3.2.1.3'!AH21-1</f>
        <v>0.7391952309985097</v>
      </c>
      <c r="AI21" s="102">
        <f>+'3.2.1.3'!AI33/'3.2.1.3'!AI21-1</f>
        <v>-0.44715593037861112</v>
      </c>
      <c r="AJ21" s="102" t="s">
        <v>39</v>
      </c>
      <c r="AK21" s="206" t="s">
        <v>63</v>
      </c>
      <c r="AL21" s="53" t="s">
        <v>63</v>
      </c>
    </row>
    <row r="22" spans="1:38" ht="15.75" x14ac:dyDescent="0.25">
      <c r="A22" s="456"/>
      <c r="B22" s="4" t="s">
        <v>20</v>
      </c>
      <c r="C22" s="260">
        <f>+'3.2.1.3'!C34/'3.2.1.3'!C22-1</f>
        <v>-3.6018957345971603E-2</v>
      </c>
      <c r="D22" s="111" t="s">
        <v>39</v>
      </c>
      <c r="E22" s="111" t="s">
        <v>39</v>
      </c>
      <c r="F22" s="111" t="s">
        <v>39</v>
      </c>
      <c r="G22" s="132">
        <f>+'3.2.1.3'!G34/'3.2.1.3'!G22-1</f>
        <v>-3.6018957345971603E-2</v>
      </c>
      <c r="H22" s="503">
        <f>+'3.2.1.3'!H34:I34/'3.2.1.3'!H22:I22-1</f>
        <v>7.5809555685716568E-2</v>
      </c>
      <c r="I22" s="476"/>
      <c r="J22" s="136">
        <f>+'3.2.1.3'!J34/'3.2.1.3'!J22-1</f>
        <v>7.5809555685716568E-2</v>
      </c>
      <c r="K22" s="100">
        <f>+'3.2.1.3'!K34/'3.2.1.3'!K22-1</f>
        <v>0.59078425389075373</v>
      </c>
      <c r="L22" s="112">
        <f>+'3.2.1.3'!L34/'3.2.1.3'!L22-1</f>
        <v>0.19457274826789828</v>
      </c>
      <c r="M22" s="112">
        <f>+'3.2.1.3'!M34/'3.2.1.3'!M22-1</f>
        <v>0.22735298112182534</v>
      </c>
      <c r="N22" s="112">
        <f>+'3.2.1.3'!N34/'3.2.1.3'!N22-1</f>
        <v>0.79836233367451381</v>
      </c>
      <c r="O22" s="147">
        <f>+'3.2.1.3'!O34/'3.2.1.3'!O22-1</f>
        <v>0.32123951704038545</v>
      </c>
      <c r="P22" s="103" t="str">
        <f>+'3.2.1.3'!S26</f>
        <v>-</v>
      </c>
      <c r="Q22" s="65" t="s">
        <v>39</v>
      </c>
      <c r="R22" s="151" t="s">
        <v>39</v>
      </c>
      <c r="S22" s="65" t="s">
        <v>39</v>
      </c>
      <c r="T22" s="9" t="s">
        <v>39</v>
      </c>
      <c r="U22" s="9" t="s">
        <v>39</v>
      </c>
      <c r="V22" s="101" t="s">
        <v>39</v>
      </c>
      <c r="W22" s="9" t="s">
        <v>39</v>
      </c>
      <c r="X22" s="351" t="s">
        <v>39</v>
      </c>
      <c r="Y22" s="193" t="s">
        <v>39</v>
      </c>
      <c r="Z22" s="102" t="s">
        <v>39</v>
      </c>
      <c r="AA22" s="102" t="s">
        <v>39</v>
      </c>
      <c r="AB22" s="102" t="s">
        <v>39</v>
      </c>
      <c r="AC22" s="102" t="s">
        <v>39</v>
      </c>
      <c r="AD22" s="102" t="s">
        <v>39</v>
      </c>
      <c r="AE22" s="102" t="s">
        <v>39</v>
      </c>
      <c r="AF22" s="102" t="s">
        <v>39</v>
      </c>
      <c r="AG22" s="102" t="s">
        <v>39</v>
      </c>
      <c r="AH22" s="102">
        <f>+'3.2.1.3'!AH34/'3.2.1.3'!AH22-1</f>
        <v>0.14224598930481291</v>
      </c>
      <c r="AI22" s="102">
        <f>+'3.2.1.3'!AI34/'3.2.1.3'!AI22-1</f>
        <v>-0.5897362385321101</v>
      </c>
      <c r="AJ22" s="102" t="s">
        <v>39</v>
      </c>
      <c r="AK22" s="206" t="s">
        <v>63</v>
      </c>
      <c r="AL22" s="53" t="s">
        <v>63</v>
      </c>
    </row>
    <row r="23" spans="1:38" ht="15.75" x14ac:dyDescent="0.25">
      <c r="A23" s="456"/>
      <c r="B23" s="4" t="s">
        <v>21</v>
      </c>
      <c r="C23" s="260">
        <f>+'3.2.1.3'!C35/'3.2.1.3'!C23-1</f>
        <v>-0.11834654586636462</v>
      </c>
      <c r="D23" s="111" t="s">
        <v>39</v>
      </c>
      <c r="E23" s="111" t="s">
        <v>39</v>
      </c>
      <c r="F23" s="111" t="s">
        <v>39</v>
      </c>
      <c r="G23" s="132">
        <f>+'3.2.1.3'!G35/'3.2.1.3'!G23-1</f>
        <v>-0.11834654586636462</v>
      </c>
      <c r="H23" s="503">
        <f>+'3.2.1.3'!H35:I35/'3.2.1.3'!H23:I23-1</f>
        <v>5.4915048543689338E-2</v>
      </c>
      <c r="I23" s="476"/>
      <c r="J23" s="136">
        <f>+'3.2.1.3'!J35/'3.2.1.3'!J23-1</f>
        <v>5.4915048543689338E-2</v>
      </c>
      <c r="K23" s="100">
        <f>+'3.2.1.3'!K35/'3.2.1.3'!K23-1</f>
        <v>0.21367924528301896</v>
      </c>
      <c r="L23" s="112">
        <f>+'3.2.1.3'!L35/'3.2.1.3'!L23-1</f>
        <v>-6.3961038961038996E-2</v>
      </c>
      <c r="M23" s="112">
        <f>+'3.2.1.3'!M35/'3.2.1.3'!M23-1</f>
        <v>4.6498536365683352E-2</v>
      </c>
      <c r="N23" s="112">
        <f>+'3.2.1.3'!N35/'3.2.1.3'!N23-1</f>
        <v>5.7979017117614662E-2</v>
      </c>
      <c r="O23" s="147">
        <f>+'3.2.1.3'!O35/'3.2.1.3'!O23-1</f>
        <v>4.8831365855971143E-2</v>
      </c>
      <c r="P23" s="103" t="str">
        <f>+'3.2.1.3'!S27</f>
        <v>-</v>
      </c>
      <c r="Q23" s="65" t="s">
        <v>39</v>
      </c>
      <c r="R23" s="151" t="s">
        <v>39</v>
      </c>
      <c r="S23" s="65" t="s">
        <v>39</v>
      </c>
      <c r="T23" s="9" t="s">
        <v>39</v>
      </c>
      <c r="U23" s="9" t="s">
        <v>39</v>
      </c>
      <c r="V23" s="101" t="s">
        <v>39</v>
      </c>
      <c r="W23" s="9" t="s">
        <v>39</v>
      </c>
      <c r="X23" s="351" t="s">
        <v>39</v>
      </c>
      <c r="Y23" s="193" t="s">
        <v>39</v>
      </c>
      <c r="Z23" s="102" t="s">
        <v>39</v>
      </c>
      <c r="AA23" s="102" t="s">
        <v>39</v>
      </c>
      <c r="AB23" s="102" t="s">
        <v>39</v>
      </c>
      <c r="AC23" s="102" t="s">
        <v>39</v>
      </c>
      <c r="AD23" s="102" t="s">
        <v>39</v>
      </c>
      <c r="AE23" s="102" t="s">
        <v>39</v>
      </c>
      <c r="AF23" s="102" t="s">
        <v>39</v>
      </c>
      <c r="AG23" s="102" t="s">
        <v>39</v>
      </c>
      <c r="AH23" s="102">
        <f>+'3.2.1.3'!AH35/'3.2.1.3'!AH23-1</f>
        <v>-0.14100346020761245</v>
      </c>
      <c r="AI23" s="102">
        <f>+'3.2.1.3'!AI35/'3.2.1.3'!AI23-1</f>
        <v>-0.52990598119623922</v>
      </c>
      <c r="AJ23" s="102" t="s">
        <v>39</v>
      </c>
      <c r="AK23" s="206" t="s">
        <v>63</v>
      </c>
      <c r="AL23" s="53" t="s">
        <v>63</v>
      </c>
    </row>
    <row r="24" spans="1:38" ht="15.75" x14ac:dyDescent="0.25">
      <c r="A24" s="456"/>
      <c r="B24" s="4" t="s">
        <v>22</v>
      </c>
      <c r="C24" s="260">
        <f>+'3.2.1.3'!C36/'3.2.1.3'!C24-1</f>
        <v>-6.4027939464493588E-2</v>
      </c>
      <c r="D24" s="111" t="s">
        <v>39</v>
      </c>
      <c r="E24" s="111" t="s">
        <v>39</v>
      </c>
      <c r="F24" s="111" t="s">
        <v>39</v>
      </c>
      <c r="G24" s="132">
        <f>+'3.2.1.3'!G36/'3.2.1.3'!G24-1</f>
        <v>-6.4027939464493588E-2</v>
      </c>
      <c r="H24" s="503">
        <f>+'3.2.1.3'!H36:I36/'3.2.1.3'!H24:I24-1</f>
        <v>0.29106455750320648</v>
      </c>
      <c r="I24" s="476"/>
      <c r="J24" s="136">
        <f>+'3.2.1.3'!J36/'3.2.1.3'!J24-1</f>
        <v>0.29106455750320648</v>
      </c>
      <c r="K24" s="100">
        <f>+'3.2.1.3'!K36/'3.2.1.3'!K24-1</f>
        <v>0.27862595419847325</v>
      </c>
      <c r="L24" s="112">
        <f>+'3.2.1.3'!L36/'3.2.1.3'!L24-1</f>
        <v>-0.20298102981029809</v>
      </c>
      <c r="M24" s="112">
        <f>+'3.2.1.3'!M36/'3.2.1.3'!M24-1</f>
        <v>1.3959540991363983E-2</v>
      </c>
      <c r="N24" s="112">
        <f>+'3.2.1.3'!N36/'3.2.1.3'!N24-1</f>
        <v>-3.3352501437607818E-2</v>
      </c>
      <c r="O24" s="147">
        <f>+'3.2.1.3'!O36/'3.2.1.3'!O24-1</f>
        <v>-2.3310134426542062E-2</v>
      </c>
      <c r="P24" s="103" t="str">
        <f>+'3.2.1.3'!S28</f>
        <v>-</v>
      </c>
      <c r="Q24" s="65" t="s">
        <v>39</v>
      </c>
      <c r="R24" s="151" t="s">
        <v>39</v>
      </c>
      <c r="S24" s="65" t="s">
        <v>39</v>
      </c>
      <c r="T24" s="9" t="s">
        <v>39</v>
      </c>
      <c r="U24" s="9" t="s">
        <v>39</v>
      </c>
      <c r="V24" s="101" t="s">
        <v>39</v>
      </c>
      <c r="W24" s="9" t="s">
        <v>39</v>
      </c>
      <c r="X24" s="351" t="s">
        <v>39</v>
      </c>
      <c r="Y24" s="193" t="s">
        <v>39</v>
      </c>
      <c r="Z24" s="102" t="s">
        <v>39</v>
      </c>
      <c r="AA24" s="102" t="s">
        <v>39</v>
      </c>
      <c r="AB24" s="102" t="s">
        <v>39</v>
      </c>
      <c r="AC24" s="102" t="s">
        <v>39</v>
      </c>
      <c r="AD24" s="102" t="s">
        <v>39</v>
      </c>
      <c r="AE24" s="102" t="s">
        <v>39</v>
      </c>
      <c r="AF24" s="102" t="s">
        <v>39</v>
      </c>
      <c r="AG24" s="102" t="s">
        <v>39</v>
      </c>
      <c r="AH24" s="102">
        <f>+'3.2.1.3'!AH36/'3.2.1.3'!AH24-1</f>
        <v>0.14091858037578286</v>
      </c>
      <c r="AI24" s="102">
        <f>+'3.2.1.3'!AI36/'3.2.1.3'!AI24-1</f>
        <v>-0.73315926892950389</v>
      </c>
      <c r="AJ24" s="102" t="s">
        <v>39</v>
      </c>
      <c r="AK24" s="206" t="s">
        <v>63</v>
      </c>
      <c r="AL24" s="53" t="s">
        <v>63</v>
      </c>
    </row>
    <row r="25" spans="1:38" ht="16.5" thickBot="1" x14ac:dyDescent="0.3">
      <c r="A25" s="458"/>
      <c r="B25" s="5" t="s">
        <v>23</v>
      </c>
      <c r="C25" s="261">
        <f>+'3.2.1.3'!C37/'3.2.1.3'!C25-1</f>
        <v>-9.7186700767263434E-2</v>
      </c>
      <c r="D25" s="120" t="s">
        <v>39</v>
      </c>
      <c r="E25" s="120" t="s">
        <v>39</v>
      </c>
      <c r="F25" s="120" t="s">
        <v>39</v>
      </c>
      <c r="G25" s="133">
        <f>+'3.2.1.3'!G37/'3.2.1.3'!G25-1</f>
        <v>-9.7186700767263434E-2</v>
      </c>
      <c r="H25" s="504">
        <f>+'3.2.1.3'!H37:I37/'3.2.1.3'!H25:I25-1</f>
        <v>-5.6457020249430112E-2</v>
      </c>
      <c r="I25" s="479"/>
      <c r="J25" s="137">
        <f>+'3.2.1.3'!J37/'3.2.1.3'!J25-1</f>
        <v>-5.6457020249430112E-2</v>
      </c>
      <c r="K25" s="129">
        <f>+'3.2.1.3'!K37/'3.2.1.3'!K25-1</f>
        <v>0.15215706535778861</v>
      </c>
      <c r="L25" s="121">
        <f>+'3.2.1.3'!L37/'3.2.1.3'!L25-1</f>
        <v>-0.10041780723238725</v>
      </c>
      <c r="M25" s="121">
        <f>+'3.2.1.3'!M37/'3.2.1.3'!M25-1</f>
        <v>5.8268884415721978E-3</v>
      </c>
      <c r="N25" s="121">
        <f>+'3.2.1.3'!N37/'3.2.1.3'!N25-1</f>
        <v>-4.5406546990496288E-2</v>
      </c>
      <c r="O25" s="148">
        <f>+'3.2.1.3'!O37/'3.2.1.3'!O25-1</f>
        <v>-7.881517408626415E-3</v>
      </c>
      <c r="P25" s="345" t="str">
        <f>+'3.2.1.3'!S29</f>
        <v>-</v>
      </c>
      <c r="Q25" s="66" t="s">
        <v>39</v>
      </c>
      <c r="R25" s="152" t="s">
        <v>39</v>
      </c>
      <c r="S25" s="66" t="s">
        <v>39</v>
      </c>
      <c r="T25" s="10" t="s">
        <v>39</v>
      </c>
      <c r="U25" s="10" t="s">
        <v>39</v>
      </c>
      <c r="V25" s="124" t="s">
        <v>39</v>
      </c>
      <c r="W25" s="10" t="s">
        <v>39</v>
      </c>
      <c r="X25" s="352" t="s">
        <v>39</v>
      </c>
      <c r="Y25" s="194" t="s">
        <v>39</v>
      </c>
      <c r="Z25" s="123" t="s">
        <v>39</v>
      </c>
      <c r="AA25" s="123" t="s">
        <v>39</v>
      </c>
      <c r="AB25" s="123" t="s">
        <v>39</v>
      </c>
      <c r="AC25" s="123" t="s">
        <v>39</v>
      </c>
      <c r="AD25" s="123" t="s">
        <v>39</v>
      </c>
      <c r="AE25" s="123" t="s">
        <v>39</v>
      </c>
      <c r="AF25" s="123" t="s">
        <v>39</v>
      </c>
      <c r="AG25" s="123" t="s">
        <v>39</v>
      </c>
      <c r="AH25" s="123">
        <f>+'3.2.1.3'!AH37/'3.2.1.3'!AH25-1</f>
        <v>-0.2696041822255415</v>
      </c>
      <c r="AI25" s="123">
        <f>+'3.2.1.3'!AI37/'3.2.1.3'!AI25-1</f>
        <v>-0.9258462140481315</v>
      </c>
      <c r="AJ25" s="123" t="s">
        <v>39</v>
      </c>
      <c r="AK25" s="207" t="s">
        <v>63</v>
      </c>
      <c r="AL25" s="54" t="s">
        <v>63</v>
      </c>
    </row>
    <row r="26" spans="1:38" ht="15.75" x14ac:dyDescent="0.25">
      <c r="A26" s="469" t="s">
        <v>88</v>
      </c>
      <c r="B26" s="6" t="s">
        <v>12</v>
      </c>
      <c r="C26" s="262">
        <f>+'3.2.1.3'!C38/'3.2.1.3'!C26-1</f>
        <v>-1.5662975965433423E-2</v>
      </c>
      <c r="D26" s="113" t="s">
        <v>39</v>
      </c>
      <c r="E26" s="113" t="s">
        <v>39</v>
      </c>
      <c r="F26" s="113" t="s">
        <v>39</v>
      </c>
      <c r="G26" s="134">
        <f>+'3.2.1.3'!G38/'3.2.1.3'!G26-1</f>
        <v>-1.5662975965433423E-2</v>
      </c>
      <c r="H26" s="502">
        <f>+'3.2.1.3'!H38:I38/'3.2.1.3'!H26:I26-1</f>
        <v>-2.903707921144405E-2</v>
      </c>
      <c r="I26" s="481"/>
      <c r="J26" s="138">
        <f>+'3.2.1.3'!J38/'3.2.1.3'!J26-1</f>
        <v>-2.903707921144405E-2</v>
      </c>
      <c r="K26" s="130">
        <f>+'3.2.1.3'!K38/'3.2.1.3'!K26-1</f>
        <v>0.33543478260869564</v>
      </c>
      <c r="L26" s="114">
        <f>+'3.2.1.3'!L38/'3.2.1.3'!L26-1</f>
        <v>0.10061527325370978</v>
      </c>
      <c r="M26" s="114">
        <f>+'3.2.1.3'!M38/'3.2.1.3'!M26-1</f>
        <v>0.18048453348981464</v>
      </c>
      <c r="N26" s="114">
        <f>+'3.2.1.3'!N38/'3.2.1.3'!N26-1</f>
        <v>-0.15807436680438303</v>
      </c>
      <c r="O26" s="149">
        <f>+'3.2.1.3'!O38/'3.2.1.3'!O26-1</f>
        <v>0.12012506170807957</v>
      </c>
      <c r="P26" s="130">
        <f>+'3.2.1.3'!P38/'3.2.1.3'!P26-1</f>
        <v>-0.31791767554479422</v>
      </c>
      <c r="Q26" s="142" t="s">
        <v>39</v>
      </c>
      <c r="R26" s="149">
        <f>+'3.2.1.3'!R38/'3.2.1.3'!R26-1</f>
        <v>-0.31791767554479422</v>
      </c>
      <c r="S26" s="67" t="s">
        <v>39</v>
      </c>
      <c r="T26" s="14" t="s">
        <v>39</v>
      </c>
      <c r="U26" s="14" t="s">
        <v>39</v>
      </c>
      <c r="V26" s="116">
        <f>+'3.2.1.3'!V38/'3.2.1.3'!V26-1</f>
        <v>-0.35245868190165275</v>
      </c>
      <c r="W26" s="14" t="s">
        <v>39</v>
      </c>
      <c r="X26" s="356">
        <f>+'3.2.1.3'!X38/'3.2.1.3'!X26-1</f>
        <v>-0.35245868190165275</v>
      </c>
      <c r="Y26" s="195" t="s">
        <v>39</v>
      </c>
      <c r="Z26" s="116">
        <f>+'3.2.1.3'!Z38/'3.2.1.3'!Z26-1</f>
        <v>-0.12407161143828982</v>
      </c>
      <c r="AA26" s="116">
        <f>+'3.2.1.3'!AA38/'3.2.1.3'!AA26-1</f>
        <v>-0.51435979258077391</v>
      </c>
      <c r="AB26" s="116" t="s">
        <v>39</v>
      </c>
      <c r="AC26" s="116">
        <f>+'3.2.1.3'!AC38/'3.2.1.3'!AC26-1</f>
        <v>-0.11913133402275078</v>
      </c>
      <c r="AD26" s="119" t="s">
        <v>39</v>
      </c>
      <c r="AE26" s="119">
        <f>+'3.2.1.3'!AE38/'3.2.1.3'!AE26-1</f>
        <v>-0.29886888641070575</v>
      </c>
      <c r="AF26" s="116" t="s">
        <v>39</v>
      </c>
      <c r="AG26" s="182" t="s">
        <v>39</v>
      </c>
      <c r="AH26" s="116">
        <f>+'3.2.1.3'!AH38/'3.2.1.3'!AH26-1</f>
        <v>4.7297297297297369E-2</v>
      </c>
      <c r="AI26" s="116">
        <f>+'3.2.1.3'!AI38/'3.2.1.3'!AI26-1</f>
        <v>-1</v>
      </c>
      <c r="AJ26" s="116" t="s">
        <v>39</v>
      </c>
      <c r="AK26" s="138">
        <f>+'3.2.1.3'!AK38/'3.2.1.3'!AK26-1</f>
        <v>-0.19679576517763275</v>
      </c>
      <c r="AL26" s="300">
        <f>+'3.2.1.3'!AL38/'3.2.1.3'!AL26-1</f>
        <v>-0.16726461006314608</v>
      </c>
    </row>
    <row r="27" spans="1:38" ht="15.75" x14ac:dyDescent="0.25">
      <c r="A27" s="456"/>
      <c r="B27" s="4" t="s">
        <v>13</v>
      </c>
      <c r="C27" s="260">
        <f>+'3.2.1.3'!C39/'3.2.1.3'!C27-1</f>
        <v>8.3821263482280362E-2</v>
      </c>
      <c r="D27" s="111" t="s">
        <v>39</v>
      </c>
      <c r="E27" s="111" t="s">
        <v>39</v>
      </c>
      <c r="F27" s="111" t="s">
        <v>39</v>
      </c>
      <c r="G27" s="132">
        <f>+'3.2.1.3'!G39/'3.2.1.3'!G27-1</f>
        <v>8.3821263482280362E-2</v>
      </c>
      <c r="H27" s="503">
        <f>+'3.2.1.3'!H39:I39/'3.2.1.3'!H27:I27-1</f>
        <v>-0.15318670508045817</v>
      </c>
      <c r="I27" s="476"/>
      <c r="J27" s="136">
        <f>+'3.2.1.3'!J39/'3.2.1.3'!J27-1</f>
        <v>-0.15318670508045817</v>
      </c>
      <c r="K27" s="100">
        <f>+'3.2.1.3'!K39/'3.2.1.3'!K27-1</f>
        <v>-0.2301480484522207</v>
      </c>
      <c r="L27" s="112">
        <f>+'3.2.1.3'!L39/'3.2.1.3'!L27-1</f>
        <v>6.625595722422406E-2</v>
      </c>
      <c r="M27" s="112">
        <f>+'3.2.1.3'!M39/'3.2.1.3'!M27-1</f>
        <v>7.161382079812606E-2</v>
      </c>
      <c r="N27" s="112">
        <f>+'3.2.1.3'!N39/'3.2.1.3'!N27-1</f>
        <v>-0.49435190503542026</v>
      </c>
      <c r="O27" s="147">
        <f>+'3.2.1.3'!O39/'3.2.1.3'!O27-1</f>
        <v>-8.6301906109789495E-2</v>
      </c>
      <c r="P27" s="100">
        <f>+'3.2.1.3'!P39/'3.2.1.3'!P27-1</f>
        <v>-0.37674885985931827</v>
      </c>
      <c r="Q27" s="142" t="s">
        <v>39</v>
      </c>
      <c r="R27" s="147">
        <f>+'3.2.1.3'!R39/'3.2.1.3'!R27-1</f>
        <v>-0.37674885985931827</v>
      </c>
      <c r="S27" s="65" t="s">
        <v>39</v>
      </c>
      <c r="T27" s="9" t="s">
        <v>39</v>
      </c>
      <c r="U27" s="9" t="s">
        <v>39</v>
      </c>
      <c r="V27" s="102">
        <f>+'3.2.1.3'!V39/'3.2.1.3'!V27-1</f>
        <v>-0.42415586318025345</v>
      </c>
      <c r="W27" s="9" t="s">
        <v>39</v>
      </c>
      <c r="X27" s="351">
        <f>+'3.2.1.3'!X39/'3.2.1.3'!X27-1</f>
        <v>-0.42415586318025345</v>
      </c>
      <c r="Y27" s="193" t="s">
        <v>39</v>
      </c>
      <c r="Z27" s="116">
        <f>+'3.2.1.3'!Z39/'3.2.1.3'!Z27-1</f>
        <v>-0.17995810256263089</v>
      </c>
      <c r="AA27" s="102">
        <f>+'3.2.1.3'!AA39/'3.2.1.3'!AA27-1</f>
        <v>-0.53908759905761405</v>
      </c>
      <c r="AB27" s="102" t="s">
        <v>39</v>
      </c>
      <c r="AC27" s="102">
        <f>+'3.2.1.3'!AC39/'3.2.1.3'!AC27-1</f>
        <v>-0.20166729821902241</v>
      </c>
      <c r="AD27" s="102" t="s">
        <v>39</v>
      </c>
      <c r="AE27" s="102">
        <f>+'3.2.1.3'!AE39/'3.2.1.3'!AE27-1</f>
        <v>-0.17820613690007869</v>
      </c>
      <c r="AF27" s="102" t="s">
        <v>39</v>
      </c>
      <c r="AG27" s="180" t="s">
        <v>39</v>
      </c>
      <c r="AH27" s="102">
        <f>+'3.2.1.3'!AH39/'3.2.1.3'!AH27-1</f>
        <v>-0.3553965414430531</v>
      </c>
      <c r="AI27" s="102">
        <f>+'3.2.1.3'!AI39/'3.2.1.3'!AI27-1</f>
        <v>-0.85377229080932782</v>
      </c>
      <c r="AJ27" s="102" t="s">
        <v>39</v>
      </c>
      <c r="AK27" s="138">
        <f>+'3.2.1.3'!AK39/'3.2.1.3'!AK27-1</f>
        <v>-0.23465501422451629</v>
      </c>
      <c r="AL27" s="314">
        <f>+'3.2.1.3'!AL39/'3.2.1.3'!AL27-1</f>
        <v>-0.23421483580624269</v>
      </c>
    </row>
    <row r="28" spans="1:38" ht="15.75" x14ac:dyDescent="0.25">
      <c r="A28" s="456"/>
      <c r="B28" s="4" t="s">
        <v>14</v>
      </c>
      <c r="C28" s="260">
        <f>+'3.2.1.3'!C40/'3.2.1.3'!C28-1</f>
        <v>0.16768558951965074</v>
      </c>
      <c r="D28" s="111" t="s">
        <v>39</v>
      </c>
      <c r="E28" s="111" t="s">
        <v>39</v>
      </c>
      <c r="F28" s="111" t="s">
        <v>39</v>
      </c>
      <c r="G28" s="132">
        <f>+'3.2.1.3'!G40/'3.2.1.3'!G28-1</f>
        <v>0.16768558951965074</v>
      </c>
      <c r="H28" s="503">
        <f>+'3.2.1.3'!H40:I40/'3.2.1.3'!H28:I28-1</f>
        <v>0.3944827586206896</v>
      </c>
      <c r="I28" s="476"/>
      <c r="J28" s="136">
        <f>+'3.2.1.3'!J40/'3.2.1.3'!J28-1</f>
        <v>0.3944827586206896</v>
      </c>
      <c r="K28" s="100">
        <f>+'3.2.1.3'!K40/'3.2.1.3'!K28-1</f>
        <v>-0.38105903055511114</v>
      </c>
      <c r="L28" s="112">
        <f>+'3.2.1.3'!L40/'3.2.1.3'!L28-1</f>
        <v>6.6968193755471361E-2</v>
      </c>
      <c r="M28" s="112">
        <f>+'3.2.1.3'!M40/'3.2.1.3'!M28-1</f>
        <v>-0.18072395787237805</v>
      </c>
      <c r="N28" s="112">
        <f>+'3.2.1.3'!N40/'3.2.1.3'!N28-1</f>
        <v>-0.33546325878594252</v>
      </c>
      <c r="O28" s="147">
        <f>+'3.2.1.3'!O40/'3.2.1.3'!O28-1</f>
        <v>-0.1785714285714286</v>
      </c>
      <c r="P28" s="100">
        <f>+'3.2.1.3'!P40/'3.2.1.3'!P28-1</f>
        <v>-0.31037470218756769</v>
      </c>
      <c r="Q28" s="142" t="s">
        <v>39</v>
      </c>
      <c r="R28" s="147">
        <f>+'3.2.1.3'!R40/'3.2.1.3'!R28-1</f>
        <v>-0.31037470218756769</v>
      </c>
      <c r="S28" s="65" t="s">
        <v>39</v>
      </c>
      <c r="T28" s="9" t="s">
        <v>39</v>
      </c>
      <c r="U28" s="9" t="s">
        <v>39</v>
      </c>
      <c r="V28" s="102">
        <f>+'3.2.1.3'!V40/'3.2.1.3'!V28-1</f>
        <v>-0.41354566918198232</v>
      </c>
      <c r="W28" s="9" t="s">
        <v>39</v>
      </c>
      <c r="X28" s="351">
        <f>+'3.2.1.3'!X40/'3.2.1.3'!X28-1</f>
        <v>-0.41354566918198232</v>
      </c>
      <c r="Y28" s="193" t="s">
        <v>39</v>
      </c>
      <c r="Z28" s="116">
        <f>+'3.2.1.3'!Z40/'3.2.1.3'!Z28-1</f>
        <v>-0.19624555422269929</v>
      </c>
      <c r="AA28" s="102">
        <f>+'3.2.1.3'!AA40/'3.2.1.3'!AA28-1</f>
        <v>-0.41812297734627835</v>
      </c>
      <c r="AB28" s="102" t="s">
        <v>39</v>
      </c>
      <c r="AC28" s="102">
        <f>+'3.2.1.3'!AC40/'3.2.1.3'!AC28-1</f>
        <v>-0.24325337331334329</v>
      </c>
      <c r="AD28" s="102" t="s">
        <v>39</v>
      </c>
      <c r="AE28" s="102">
        <f>+'3.2.1.3'!AE40/'3.2.1.3'!AE28-1</f>
        <v>-0.13688673531193218</v>
      </c>
      <c r="AF28" s="102" t="s">
        <v>39</v>
      </c>
      <c r="AG28" s="180">
        <f>+'3.2.1.3'!AG40/'3.2.1.3'!AG28-1</f>
        <v>1.1399317406143346</v>
      </c>
      <c r="AH28" s="102">
        <f>+'3.2.1.3'!AH40/'3.2.1.3'!AH28-1</f>
        <v>-0.20890410958904104</v>
      </c>
      <c r="AI28" s="102">
        <f>+'3.2.1.3'!AI40/'3.2.1.3'!AI28-1</f>
        <v>-0.25063451776649748</v>
      </c>
      <c r="AJ28" s="102" t="s">
        <v>39</v>
      </c>
      <c r="AK28" s="138">
        <f>+'3.2.1.3'!AK40/'3.2.1.3'!AK28-1</f>
        <v>-0.23667263414391571</v>
      </c>
      <c r="AL28" s="314">
        <f>+'3.2.1.3'!AL40/'3.2.1.3'!AL28-1</f>
        <v>-0.21044613276208468</v>
      </c>
    </row>
    <row r="29" spans="1:38" ht="15.75" x14ac:dyDescent="0.25">
      <c r="A29" s="456"/>
      <c r="B29" s="4" t="s">
        <v>15</v>
      </c>
      <c r="C29" s="260">
        <f>+'3.2.1.3'!C41/'3.2.1.3'!C29-1</f>
        <v>0.19307669352432111</v>
      </c>
      <c r="D29" s="111" t="s">
        <v>39</v>
      </c>
      <c r="E29" s="111" t="s">
        <v>39</v>
      </c>
      <c r="F29" s="111" t="s">
        <v>39</v>
      </c>
      <c r="G29" s="132">
        <f>+'3.2.1.3'!G41/'3.2.1.3'!G29-1</f>
        <v>0.19307669352432111</v>
      </c>
      <c r="H29" s="503">
        <f>+'3.2.1.3'!H41:I41/'3.2.1.3'!H29:I29-1</f>
        <v>0.15341084473711297</v>
      </c>
      <c r="I29" s="476"/>
      <c r="J29" s="136">
        <f>+'3.2.1.3'!J41/'3.2.1.3'!J29-1</f>
        <v>0.15341084473711297</v>
      </c>
      <c r="K29" s="100">
        <f>+'3.2.1.3'!K41/'3.2.1.3'!K29-1</f>
        <v>-0.44311688311688313</v>
      </c>
      <c r="L29" s="112">
        <f>+'3.2.1.3'!L41/'3.2.1.3'!L29-1</f>
        <v>0.1753095280818231</v>
      </c>
      <c r="M29" s="112">
        <f>+'3.2.1.3'!M41/'3.2.1.3'!M29-1</f>
        <v>0.24146981627296582</v>
      </c>
      <c r="N29" s="112">
        <f>+'3.2.1.3'!N41/'3.2.1.3'!N29-1</f>
        <v>-0.31319270647121922</v>
      </c>
      <c r="O29" s="147">
        <f>+'3.2.1.3'!O41/'3.2.1.3'!O29-1</f>
        <v>-3.3202394313505468E-2</v>
      </c>
      <c r="P29" s="100">
        <f>+'3.2.1.3'!P41/'3.2.1.3'!P29-1</f>
        <v>-0.21733966745843225</v>
      </c>
      <c r="Q29" s="142" t="s">
        <v>39</v>
      </c>
      <c r="R29" s="147">
        <f>+'3.2.1.3'!R41/'3.2.1.3'!R29-1</f>
        <v>-0.21733966745843225</v>
      </c>
      <c r="S29" s="65" t="s">
        <v>39</v>
      </c>
      <c r="T29" s="9" t="s">
        <v>39</v>
      </c>
      <c r="U29" s="9" t="s">
        <v>39</v>
      </c>
      <c r="V29" s="102">
        <f>+'3.2.1.3'!V41/'3.2.1.3'!V29-1</f>
        <v>-0.40534899524318024</v>
      </c>
      <c r="W29" s="9" t="s">
        <v>39</v>
      </c>
      <c r="X29" s="351">
        <f>+'3.2.1.3'!X41/'3.2.1.3'!X29-1</f>
        <v>-0.20245607222599749</v>
      </c>
      <c r="Y29" s="193" t="s">
        <v>39</v>
      </c>
      <c r="Z29" s="116">
        <f>+'3.2.1.3'!Z41/'3.2.1.3'!Z29-1</f>
        <v>4.9163360358806196E-2</v>
      </c>
      <c r="AA29" s="102">
        <f>+'3.2.1.3'!AA41/'3.2.1.3'!AA29-1</f>
        <v>0.20147874306839197</v>
      </c>
      <c r="AB29" s="102" t="s">
        <v>39</v>
      </c>
      <c r="AC29" s="102">
        <f>+'3.2.1.3'!AC41/'3.2.1.3'!AC29-1</f>
        <v>-4.6678245766391679E-2</v>
      </c>
      <c r="AD29" s="102" t="s">
        <v>39</v>
      </c>
      <c r="AE29" s="102">
        <f>+'3.2.1.3'!AE41/'3.2.1.3'!AE29-1</f>
        <v>-0.30439358063667454</v>
      </c>
      <c r="AF29" s="102" t="s">
        <v>39</v>
      </c>
      <c r="AG29" s="180">
        <f>+'3.2.1.3'!AG41/'3.2.1.3'!AG29-1</f>
        <v>0.15642458100558665</v>
      </c>
      <c r="AH29" s="102">
        <f>+'3.2.1.3'!AH41/'3.2.1.3'!AH29-1</f>
        <v>-2.7300303336703746E-2</v>
      </c>
      <c r="AI29" s="102">
        <f>+'3.2.1.3'!AI41/'3.2.1.3'!AI29-1</f>
        <v>-8.4538878842676302E-2</v>
      </c>
      <c r="AJ29" s="102" t="s">
        <v>39</v>
      </c>
      <c r="AK29" s="138">
        <f>+'3.2.1.3'!AK41/'3.2.1.3'!AK29-1</f>
        <v>-2.7395149016510301E-2</v>
      </c>
      <c r="AL29" s="314">
        <f>+'3.2.1.3'!AL41/'3.2.1.3'!AL29-1</f>
        <v>-5.0741655826297971E-2</v>
      </c>
    </row>
    <row r="30" spans="1:38" ht="15.75" x14ac:dyDescent="0.25">
      <c r="A30" s="456"/>
      <c r="B30" s="4" t="s">
        <v>16</v>
      </c>
      <c r="C30" s="260">
        <f>+'3.2.1.3'!C42/'3.2.1.3'!C30-1</f>
        <v>0.13452380952380949</v>
      </c>
      <c r="D30" s="111" t="s">
        <v>39</v>
      </c>
      <c r="E30" s="111" t="s">
        <v>39</v>
      </c>
      <c r="F30" s="111" t="s">
        <v>39</v>
      </c>
      <c r="G30" s="132">
        <f>+'3.2.1.3'!G42/'3.2.1.3'!G30-1</f>
        <v>0.13452380952380949</v>
      </c>
      <c r="H30" s="503">
        <f>+'3.2.1.3'!H42:I42/'3.2.1.3'!H30:I30-1</f>
        <v>-0.12444558171272602</v>
      </c>
      <c r="I30" s="476"/>
      <c r="J30" s="136">
        <f>+'3.2.1.3'!J42/'3.2.1.3'!J30-1</f>
        <v>-0.12444558171272602</v>
      </c>
      <c r="K30" s="100">
        <f>+'3.2.1.3'!K42/'3.2.1.3'!K30-1</f>
        <v>-0.28054567022538557</v>
      </c>
      <c r="L30" s="112">
        <f>+'3.2.1.3'!L42/'3.2.1.3'!L30-1</f>
        <v>0.32095238095238088</v>
      </c>
      <c r="M30" s="112">
        <f>+'3.2.1.3'!M42/'3.2.1.3'!M30-1</f>
        <v>0.61112633598246102</v>
      </c>
      <c r="N30" s="112">
        <f>+'3.2.1.3'!N42/'3.2.1.3'!N30-1</f>
        <v>-0.21159103335155827</v>
      </c>
      <c r="O30" s="147">
        <f>+'3.2.1.3'!O42/'3.2.1.3'!O30-1</f>
        <v>0.21767745444655962</v>
      </c>
      <c r="P30" s="100">
        <f>+'3.2.1.3'!P42/'3.2.1.3'!P30-1</f>
        <v>2.7046520014424758E-2</v>
      </c>
      <c r="Q30" s="142" t="s">
        <v>39</v>
      </c>
      <c r="R30" s="147">
        <f>+'3.2.1.3'!R42/'3.2.1.3'!R30-1</f>
        <v>2.7046520014424758E-2</v>
      </c>
      <c r="S30" s="65" t="s">
        <v>39</v>
      </c>
      <c r="T30" s="9" t="s">
        <v>39</v>
      </c>
      <c r="U30" s="9" t="s">
        <v>39</v>
      </c>
      <c r="V30" s="102">
        <f>+'3.2.1.3'!V42/'3.2.1.3'!V30-1</f>
        <v>-0.28141400735959465</v>
      </c>
      <c r="W30" s="9" t="s">
        <v>39</v>
      </c>
      <c r="X30" s="351">
        <f>+'3.2.1.3'!X42/'3.2.1.3'!X30-1</f>
        <v>1.4236592869638631E-2</v>
      </c>
      <c r="Y30" s="193" t="s">
        <v>39</v>
      </c>
      <c r="Z30" s="116">
        <f>+'3.2.1.3'!Z42/'3.2.1.3'!Z30-1</f>
        <v>-6.7715627316912386E-2</v>
      </c>
      <c r="AA30" s="102">
        <f>+'3.2.1.3'!AA42/'3.2.1.3'!AA30-1</f>
        <v>0.13900414937759331</v>
      </c>
      <c r="AB30" s="102" t="s">
        <v>39</v>
      </c>
      <c r="AC30" s="102">
        <f>+'3.2.1.3'!AC42/'3.2.1.3'!AC30-1</f>
        <v>-0.10502014775016788</v>
      </c>
      <c r="AD30" s="102" t="s">
        <v>39</v>
      </c>
      <c r="AE30" s="102">
        <f>+'3.2.1.3'!AE42/'3.2.1.3'!AE30-1</f>
        <v>-5.8548850574712596E-2</v>
      </c>
      <c r="AF30" s="102" t="s">
        <v>39</v>
      </c>
      <c r="AG30" s="180">
        <f>+'3.2.1.3'!AG42/'3.2.1.3'!AG30-1</f>
        <v>0.26717557251908386</v>
      </c>
      <c r="AH30" s="102">
        <f>+'3.2.1.3'!AH42/'3.2.1.3'!AH30-1</f>
        <v>1.8338727076591121E-2</v>
      </c>
      <c r="AI30" s="102">
        <f>+'3.2.1.3'!AI42/'3.2.1.3'!AI30-1</f>
        <v>0.50622950819672141</v>
      </c>
      <c r="AJ30" s="102" t="s">
        <v>39</v>
      </c>
      <c r="AK30" s="138">
        <f>+'3.2.1.3'!AK42/'3.2.1.3'!AK30-1</f>
        <v>-7.4931255728689306E-2</v>
      </c>
      <c r="AL30" s="314">
        <f>+'3.2.1.3'!AL42/'3.2.1.3'!AL30-1</f>
        <v>1.1185907771686932E-3</v>
      </c>
    </row>
    <row r="31" spans="1:38" ht="15.75" x14ac:dyDescent="0.25">
      <c r="A31" s="456"/>
      <c r="B31" s="4" t="s">
        <v>17</v>
      </c>
      <c r="C31" s="260">
        <f>+'3.2.1.3'!C43/'3.2.1.3'!C31-1</f>
        <v>-0.32636103151862461</v>
      </c>
      <c r="D31" s="111" t="s">
        <v>39</v>
      </c>
      <c r="E31" s="111" t="s">
        <v>39</v>
      </c>
      <c r="F31" s="111" t="s">
        <v>39</v>
      </c>
      <c r="G31" s="132">
        <f>+'3.2.1.3'!G43/'3.2.1.3'!G31-1</f>
        <v>-0.32636103151862461</v>
      </c>
      <c r="H31" s="503">
        <f>+'3.2.1.3'!H43:I43/'3.2.1.3'!H31:I31-1</f>
        <v>-0.45320459210826425</v>
      </c>
      <c r="I31" s="476"/>
      <c r="J31" s="136">
        <f>+'3.2.1.3'!J43/'3.2.1.3'!J31-1</f>
        <v>-0.45320459210826425</v>
      </c>
      <c r="K31" s="100">
        <f>+'3.2.1.3'!K43/'3.2.1.3'!K31-1</f>
        <v>0.6174496644295302</v>
      </c>
      <c r="L31" s="112">
        <f>+'3.2.1.3'!L43/'3.2.1.3'!L31-1</f>
        <v>0.5016556291390728</v>
      </c>
      <c r="M31" s="112">
        <f>+'3.2.1.3'!M43/'3.2.1.3'!M31-1</f>
        <v>1.5706165282028857</v>
      </c>
      <c r="N31" s="112">
        <f>+'3.2.1.3'!N43/'3.2.1.3'!N31-1</f>
        <v>-0.51060070671378099</v>
      </c>
      <c r="O31" s="147">
        <f>+'3.2.1.3'!O43/'3.2.1.3'!O31-1</f>
        <v>0.61564746082243427</v>
      </c>
      <c r="P31" s="100">
        <f>+'3.2.1.3'!P43/'3.2.1.3'!P31-1</f>
        <v>-4.5580657946888703E-3</v>
      </c>
      <c r="Q31" s="142" t="s">
        <v>39</v>
      </c>
      <c r="R31" s="147">
        <f>+'3.2.1.3'!R43/'3.2.1.3'!R31-1</f>
        <v>-4.5580657946888703E-3</v>
      </c>
      <c r="S31" s="65" t="s">
        <v>39</v>
      </c>
      <c r="T31" s="9" t="s">
        <v>39</v>
      </c>
      <c r="U31" s="9" t="s">
        <v>39</v>
      </c>
      <c r="V31" s="102">
        <f>+'3.2.1.3'!V43/'3.2.1.3'!V31-1</f>
        <v>-0.24756348661633498</v>
      </c>
      <c r="W31" s="9" t="s">
        <v>39</v>
      </c>
      <c r="X31" s="351">
        <f>+'3.2.1.3'!X43/'3.2.1.3'!X31-1</f>
        <v>8.2361015785861413E-2</v>
      </c>
      <c r="Y31" s="193" t="s">
        <v>39</v>
      </c>
      <c r="Z31" s="116">
        <f>+'3.2.1.3'!Z43/'3.2.1.3'!Z31-1</f>
        <v>-0.22216490413549994</v>
      </c>
      <c r="AA31" s="102">
        <f>+'3.2.1.3'!AA43/'3.2.1.3'!AA31-1</f>
        <v>0.10991957104557648</v>
      </c>
      <c r="AB31" s="102" t="s">
        <v>39</v>
      </c>
      <c r="AC31" s="102">
        <f>+'3.2.1.3'!AC43/'3.2.1.3'!AC31-1</f>
        <v>-0.2399240171787248</v>
      </c>
      <c r="AD31" s="102" t="s">
        <v>39</v>
      </c>
      <c r="AE31" s="102">
        <f>+'3.2.1.3'!AE43/'3.2.1.3'!AE31-1</f>
        <v>-0.20259179265658744</v>
      </c>
      <c r="AF31" s="102" t="s">
        <v>39</v>
      </c>
      <c r="AG31" s="180">
        <f>+'3.2.1.3'!AG43/'3.2.1.3'!AG31-1</f>
        <v>-0.14448669201520914</v>
      </c>
      <c r="AH31" s="102">
        <f>+'3.2.1.3'!AH43/'3.2.1.3'!AH31-1</f>
        <v>-8.2722513089005245E-2</v>
      </c>
      <c r="AI31" s="102">
        <f>+'3.2.1.3'!AI43/'3.2.1.3'!AI31-1</f>
        <v>-9.0283400809716641E-2</v>
      </c>
      <c r="AJ31" s="102" t="s">
        <v>39</v>
      </c>
      <c r="AK31" s="138">
        <f>+'3.2.1.3'!AK43/'3.2.1.3'!AK31-1</f>
        <v>-0.24953563176731752</v>
      </c>
      <c r="AL31" s="314">
        <f>+'3.2.1.3'!AL43/'3.2.1.3'!AL31-1</f>
        <v>-0.13177788777392796</v>
      </c>
    </row>
    <row r="32" spans="1:38" ht="15.75" x14ac:dyDescent="0.25">
      <c r="A32" s="456"/>
      <c r="B32" s="4" t="s">
        <v>18</v>
      </c>
      <c r="C32" s="260">
        <f>+'3.2.1.3'!C44/'3.2.1.3'!C32-1</f>
        <v>-0.43184296619411122</v>
      </c>
      <c r="D32" s="111" t="s">
        <v>39</v>
      </c>
      <c r="E32" s="111" t="s">
        <v>39</v>
      </c>
      <c r="F32" s="111" t="s">
        <v>39</v>
      </c>
      <c r="G32" s="132">
        <f>+'3.2.1.3'!G44/'3.2.1.3'!G32-1</f>
        <v>-0.43184296619411122</v>
      </c>
      <c r="H32" s="503">
        <f>+'3.2.1.3'!H44:I44/'3.2.1.3'!H32:I32-1</f>
        <v>-0.55810377962844337</v>
      </c>
      <c r="I32" s="476"/>
      <c r="J32" s="136">
        <f>+'3.2.1.3'!J44/'3.2.1.3'!J32-1</f>
        <v>-0.55810377962844337</v>
      </c>
      <c r="K32" s="100">
        <f>+'3.2.1.3'!K44/'3.2.1.3'!K32-1</f>
        <v>-0.54234527687296419</v>
      </c>
      <c r="L32" s="112">
        <f>+'3.2.1.3'!L44/'3.2.1.3'!L32-1</f>
        <v>1.2620287111531736E-2</v>
      </c>
      <c r="M32" s="112">
        <f>+'3.2.1.3'!M44/'3.2.1.3'!M32-1</f>
        <v>6.5241228070175517E-2</v>
      </c>
      <c r="N32" s="112">
        <f>+'3.2.1.3'!N44/'3.2.1.3'!N32-1</f>
        <v>-0.39321283659166362</v>
      </c>
      <c r="O32" s="147">
        <f>+'3.2.1.3'!O44/'3.2.1.3'!O32-1</f>
        <v>-0.16265446958754615</v>
      </c>
      <c r="P32" s="100">
        <f>+'3.2.1.3'!P44/'3.2.1.3'!P32-1</f>
        <v>-0.11249423697556482</v>
      </c>
      <c r="Q32" s="142" t="s">
        <v>39</v>
      </c>
      <c r="R32" s="147">
        <f>+'3.2.1.3'!R44/'3.2.1.3'!R32-1</f>
        <v>-0.11249423697556482</v>
      </c>
      <c r="S32" s="65" t="s">
        <v>39</v>
      </c>
      <c r="T32" s="9" t="s">
        <v>39</v>
      </c>
      <c r="U32" s="9" t="s">
        <v>39</v>
      </c>
      <c r="V32" s="102">
        <f>+'3.2.1.3'!V44/'3.2.1.3'!V32-1</f>
        <v>-0.33380333496812165</v>
      </c>
      <c r="W32" s="9" t="s">
        <v>39</v>
      </c>
      <c r="X32" s="351">
        <f>+'3.2.1.3'!X44/'3.2.1.3'!X32-1</f>
        <v>-0.1665031878371751</v>
      </c>
      <c r="Y32" s="193" t="s">
        <v>39</v>
      </c>
      <c r="Z32" s="116">
        <f>+'3.2.1.3'!Z44/'3.2.1.3'!Z32-1</f>
        <v>-0.30619768832204064</v>
      </c>
      <c r="AA32" s="102">
        <f>+'3.2.1.3'!AA44/'3.2.1.3'!AA32-1</f>
        <v>0.18016194331983804</v>
      </c>
      <c r="AB32" s="102" t="s">
        <v>39</v>
      </c>
      <c r="AC32" s="102">
        <f>+'3.2.1.3'!AC44/'3.2.1.3'!AC32-1</f>
        <v>-0.42015626907581494</v>
      </c>
      <c r="AD32" s="102" t="s">
        <v>39</v>
      </c>
      <c r="AE32" s="102">
        <f>+'3.2.1.3'!AE44/'3.2.1.3'!AE32-1</f>
        <v>-0.16702898550724643</v>
      </c>
      <c r="AF32" s="102" t="s">
        <v>39</v>
      </c>
      <c r="AG32" s="180">
        <f>+'3.2.1.3'!AG44/'3.2.1.3'!AG32-1</f>
        <v>-0.28764805414551609</v>
      </c>
      <c r="AH32" s="102">
        <f>+'3.2.1.3'!AH44/'3.2.1.3'!AH32-1</f>
        <v>-0.27148846960167716</v>
      </c>
      <c r="AI32" s="102">
        <f>+'3.2.1.3'!AI44/'3.2.1.3'!AI32-1</f>
        <v>-0.47005694089927352</v>
      </c>
      <c r="AJ32" s="102" t="s">
        <v>39</v>
      </c>
      <c r="AK32" s="138">
        <f>+'3.2.1.3'!AK44/'3.2.1.3'!AK32-1</f>
        <v>-0.36454763536668955</v>
      </c>
      <c r="AL32" s="314">
        <f>+'3.2.1.3'!AL44/'3.2.1.3'!AL32-1</f>
        <v>-0.31074848952307499</v>
      </c>
    </row>
    <row r="33" spans="1:38" ht="15.75" x14ac:dyDescent="0.25">
      <c r="A33" s="456"/>
      <c r="B33" s="4" t="s">
        <v>19</v>
      </c>
      <c r="C33" s="260">
        <f>+'3.2.1.3'!C45/'3.2.1.3'!C33-1</f>
        <v>-0.57968059802922189</v>
      </c>
      <c r="D33" s="111" t="s">
        <v>39</v>
      </c>
      <c r="E33" s="111" t="s">
        <v>39</v>
      </c>
      <c r="F33" s="111" t="s">
        <v>39</v>
      </c>
      <c r="G33" s="132">
        <f>+'3.2.1.3'!G45/'3.2.1.3'!G33-1</f>
        <v>-0.57968059802922189</v>
      </c>
      <c r="H33" s="503">
        <f>+'3.2.1.3'!H45:I45/'3.2.1.3'!H33:I33-1</f>
        <v>-0.35796711982295293</v>
      </c>
      <c r="I33" s="476"/>
      <c r="J33" s="136">
        <f>+'3.2.1.3'!J45/'3.2.1.3'!J33-1</f>
        <v>-0.35796711982295293</v>
      </c>
      <c r="K33" s="100">
        <f>+'3.2.1.3'!K45/'3.2.1.3'!K33-1</f>
        <v>-0.32233502538071068</v>
      </c>
      <c r="L33" s="112">
        <f>+'3.2.1.3'!L45/'3.2.1.3'!L33-1</f>
        <v>-0.28077527501309585</v>
      </c>
      <c r="M33" s="112">
        <f>+'3.2.1.3'!M45/'3.2.1.3'!M33-1</f>
        <v>-5.8969164978618038E-2</v>
      </c>
      <c r="N33" s="112">
        <f>+'3.2.1.3'!N45/'3.2.1.3'!N33-1</f>
        <v>-0.44586776859504129</v>
      </c>
      <c r="O33" s="147">
        <f>+'3.2.1.3'!O45/'3.2.1.3'!O33-1</f>
        <v>-0.21945384788986688</v>
      </c>
      <c r="P33" s="100">
        <f>+'3.2.1.3'!P45/'3.2.1.3'!P33-1</f>
        <v>-0.37429085374290849</v>
      </c>
      <c r="Q33" s="142" t="s">
        <v>39</v>
      </c>
      <c r="R33" s="147">
        <f>+'3.2.1.3'!R45/'3.2.1.3'!R33-1</f>
        <v>-0.37429085374290849</v>
      </c>
      <c r="S33" s="65" t="s">
        <v>39</v>
      </c>
      <c r="T33" s="9" t="s">
        <v>39</v>
      </c>
      <c r="U33" s="9" t="s">
        <v>39</v>
      </c>
      <c r="V33" s="102">
        <f>+'3.2.1.3'!V45/'3.2.1.3'!V33-1</f>
        <v>-0.50088211708099439</v>
      </c>
      <c r="W33" s="9" t="s">
        <v>39</v>
      </c>
      <c r="X33" s="351">
        <f>+'3.2.1.3'!X45/'3.2.1.3'!X33-1</f>
        <v>-0.21790964982624972</v>
      </c>
      <c r="Y33" s="193" t="s">
        <v>39</v>
      </c>
      <c r="Z33" s="116">
        <f>+'3.2.1.3'!Z45/'3.2.1.3'!Z33-1</f>
        <v>-0.44425189225005735</v>
      </c>
      <c r="AA33" s="102">
        <f>+'3.2.1.3'!AA45/'3.2.1.3'!AA33-1</f>
        <v>-0.32936507936507942</v>
      </c>
      <c r="AB33" s="102" t="s">
        <v>39</v>
      </c>
      <c r="AC33" s="102">
        <f>+'3.2.1.3'!AC45/'3.2.1.3'!AC33-1</f>
        <v>-0.41741792821908486</v>
      </c>
      <c r="AD33" s="102" t="s">
        <v>39</v>
      </c>
      <c r="AE33" s="102">
        <f>+'3.2.1.3'!AE45/'3.2.1.3'!AE33-1</f>
        <v>-0.30953417501088376</v>
      </c>
      <c r="AF33" s="102" t="s">
        <v>39</v>
      </c>
      <c r="AG33" s="180">
        <f>+'3.2.1.3'!AG45/'3.2.1.3'!AG33-1</f>
        <v>0.327116212338594</v>
      </c>
      <c r="AH33" s="102">
        <f>+'3.2.1.3'!AH45/'3.2.1.3'!AH33-1</f>
        <v>-0.42759211653813201</v>
      </c>
      <c r="AI33" s="102">
        <f>+'3.2.1.3'!AI45/'3.2.1.3'!AI33-1</f>
        <v>-0.22103213242453745</v>
      </c>
      <c r="AJ33" s="102" t="s">
        <v>39</v>
      </c>
      <c r="AK33" s="138">
        <f>+'3.2.1.3'!AK45/'3.2.1.3'!AK33-1</f>
        <v>-0.42550800215788531</v>
      </c>
      <c r="AL33" s="314">
        <f>+'3.2.1.3'!AL45/'3.2.1.3'!AL33-1</f>
        <v>-0.35481620071464715</v>
      </c>
    </row>
    <row r="34" spans="1:38" ht="15.75" x14ac:dyDescent="0.25">
      <c r="A34" s="456"/>
      <c r="B34" s="4" t="s">
        <v>20</v>
      </c>
      <c r="C34" s="260">
        <f>+'3.2.1.3'!C46/'3.2.1.3'!C34-1</f>
        <v>-0.60176991150442483</v>
      </c>
      <c r="D34" s="111" t="s">
        <v>39</v>
      </c>
      <c r="E34" s="111" t="s">
        <v>39</v>
      </c>
      <c r="F34" s="111" t="s">
        <v>39</v>
      </c>
      <c r="G34" s="132">
        <f>+'3.2.1.3'!G46/'3.2.1.3'!G34-1</f>
        <v>-0.60176991150442483</v>
      </c>
      <c r="H34" s="503">
        <f>+'3.2.1.3'!H46:I46/'3.2.1.3'!H34:I34-1</f>
        <v>-0.35521505794508823</v>
      </c>
      <c r="I34" s="476"/>
      <c r="J34" s="136">
        <f>+'3.2.1.3'!J46/'3.2.1.3'!J34-1</f>
        <v>-0.35521505794508823</v>
      </c>
      <c r="K34" s="100">
        <f>+'3.2.1.3'!K46/'3.2.1.3'!K34-1</f>
        <v>-0.58047189718012659</v>
      </c>
      <c r="L34" s="112">
        <f>+'3.2.1.3'!L46/'3.2.1.3'!L34-1</f>
        <v>-0.17077493152891898</v>
      </c>
      <c r="M34" s="112">
        <f>+'3.2.1.3'!M46/'3.2.1.3'!M34-1</f>
        <v>-5.510678322452145E-2</v>
      </c>
      <c r="N34" s="112">
        <f>+'3.2.1.3'!N46/'3.2.1.3'!N34-1</f>
        <v>-4.3824701195219085E-2</v>
      </c>
      <c r="O34" s="147">
        <f>+'3.2.1.3'!O46/'3.2.1.3'!O34-1</f>
        <v>-0.2098226343747186</v>
      </c>
      <c r="P34" s="100">
        <f>+'3.2.1.3'!P46/'3.2.1.3'!P34-1</f>
        <v>0</v>
      </c>
      <c r="Q34" s="142" t="s">
        <v>39</v>
      </c>
      <c r="R34" s="147">
        <f>+'3.2.1.3'!R46/'3.2.1.3'!R34-1</f>
        <v>0</v>
      </c>
      <c r="S34" s="65" t="s">
        <v>39</v>
      </c>
      <c r="T34" s="9" t="s">
        <v>39</v>
      </c>
      <c r="U34" s="9" t="s">
        <v>39</v>
      </c>
      <c r="V34" s="102">
        <f>+'3.2.1.3'!V46/'3.2.1.3'!V34-1</f>
        <v>-0.16072122483873474</v>
      </c>
      <c r="W34" s="9" t="s">
        <v>39</v>
      </c>
      <c r="X34" s="351">
        <f>+'3.2.1.3'!X46/'3.2.1.3'!X34-1</f>
        <v>0.15543638765835088</v>
      </c>
      <c r="Y34" s="193" t="s">
        <v>39</v>
      </c>
      <c r="Z34" s="116">
        <f>+'3.2.1.3'!Z46/'3.2.1.3'!Z34-1</f>
        <v>-0.21277157513578759</v>
      </c>
      <c r="AA34" s="102">
        <f>+'3.2.1.3'!AA46/'3.2.1.3'!AA34-1</f>
        <v>8.818342151675429E-3</v>
      </c>
      <c r="AB34" s="102" t="s">
        <v>39</v>
      </c>
      <c r="AC34" s="102">
        <f>+'3.2.1.3'!AC46/'3.2.1.3'!AC34-1</f>
        <v>-5.9897418064852603E-2</v>
      </c>
      <c r="AD34" s="102" t="s">
        <v>39</v>
      </c>
      <c r="AE34" s="102">
        <f>+'3.2.1.3'!AE46/'3.2.1.3'!AE34-1</f>
        <v>-0.46310035142522454</v>
      </c>
      <c r="AF34" s="102" t="s">
        <v>39</v>
      </c>
      <c r="AG34" s="180">
        <f>+'3.2.1.3'!AG46/'3.2.1.3'!AG34-1</f>
        <v>-5.1236749116607805E-2</v>
      </c>
      <c r="AH34" s="102">
        <f>+'3.2.1.3'!AH46/'3.2.1.3'!AH34-1</f>
        <v>-0.3398876404494382</v>
      </c>
      <c r="AI34" s="102">
        <f>+'3.2.1.3'!AI46/'3.2.1.3'!AI34-1</f>
        <v>-0.13067784765897972</v>
      </c>
      <c r="AJ34" s="102" t="s">
        <v>39</v>
      </c>
      <c r="AK34" s="138">
        <f>+'3.2.1.3'!AK46/'3.2.1.3'!AK34-1</f>
        <v>-0.18797678815935315</v>
      </c>
      <c r="AL34" s="314">
        <f>+'3.2.1.3'!AL46/'3.2.1.3'!AL34-1</f>
        <v>-0.17373010190570537</v>
      </c>
    </row>
    <row r="35" spans="1:38" ht="15.75" x14ac:dyDescent="0.25">
      <c r="A35" s="456"/>
      <c r="B35" s="4" t="s">
        <v>21</v>
      </c>
      <c r="C35" s="260">
        <f>+'3.2.1.3'!C47/'3.2.1.3'!C35-1</f>
        <v>-0.51380860629415537</v>
      </c>
      <c r="D35" s="111" t="s">
        <v>39</v>
      </c>
      <c r="E35" s="111" t="s">
        <v>39</v>
      </c>
      <c r="F35" s="111" t="s">
        <v>39</v>
      </c>
      <c r="G35" s="132">
        <f>+'3.2.1.3'!G47/'3.2.1.3'!G35-1</f>
        <v>-0.51380860629415537</v>
      </c>
      <c r="H35" s="503">
        <f>+'3.2.1.3'!H47:I47/'3.2.1.3'!H35:I35-1</f>
        <v>-0.8081679608858211</v>
      </c>
      <c r="I35" s="476"/>
      <c r="J35" s="136">
        <f>+'3.2.1.3'!J47/'3.2.1.3'!J35-1</f>
        <v>-0.8081679608858211</v>
      </c>
      <c r="K35" s="100">
        <f>+'3.2.1.3'!K47/'3.2.1.3'!K35-1</f>
        <v>-0.45724834823163618</v>
      </c>
      <c r="L35" s="112">
        <f>+'3.2.1.3'!L47/'3.2.1.3'!L35-1</f>
        <v>-1.8557058619493638E-2</v>
      </c>
      <c r="M35" s="112">
        <f>+'3.2.1.3'!M47/'3.2.1.3'!M35-1</f>
        <v>6.8531468531468631E-2</v>
      </c>
      <c r="N35" s="112">
        <f>+'3.2.1.3'!N47/'3.2.1.3'!N35-1</f>
        <v>-0.13778705636743216</v>
      </c>
      <c r="O35" s="147">
        <f>+'3.2.1.3'!O47/'3.2.1.3'!O35-1</f>
        <v>-9.4336211182931784E-2</v>
      </c>
      <c r="P35" s="100">
        <f>+'3.2.1.3'!P47/'3.2.1.3'!P35-1</f>
        <v>-5.2965069049553226E-2</v>
      </c>
      <c r="Q35" s="142" t="s">
        <v>39</v>
      </c>
      <c r="R35" s="147">
        <f>+'3.2.1.3'!R47/'3.2.1.3'!R35-1</f>
        <v>-5.2965069049553226E-2</v>
      </c>
      <c r="S35" s="65" t="s">
        <v>39</v>
      </c>
      <c r="T35" s="9" t="s">
        <v>39</v>
      </c>
      <c r="U35" s="9" t="s">
        <v>39</v>
      </c>
      <c r="V35" s="102">
        <f>+'3.2.1.3'!V47/'3.2.1.3'!V35-1</f>
        <v>-0.14155719320730531</v>
      </c>
      <c r="W35" s="9" t="s">
        <v>39</v>
      </c>
      <c r="X35" s="351">
        <f>+'3.2.1.3'!X47/'3.2.1.3'!X35-1</f>
        <v>0.14001922460749761</v>
      </c>
      <c r="Y35" s="193" t="s">
        <v>39</v>
      </c>
      <c r="Z35" s="116">
        <f>+'3.2.1.3'!Z47/'3.2.1.3'!Z35-1</f>
        <v>-0.16326798759657324</v>
      </c>
      <c r="AA35" s="102">
        <f>+'3.2.1.3'!AA47/'3.2.1.3'!AA35-1</f>
        <v>-2.951699463327373E-2</v>
      </c>
      <c r="AB35" s="102" t="s">
        <v>39</v>
      </c>
      <c r="AC35" s="102">
        <f>+'3.2.1.3'!AC47/'3.2.1.3'!AC35-1</f>
        <v>-0.11586672728453595</v>
      </c>
      <c r="AD35" s="102" t="s">
        <v>39</v>
      </c>
      <c r="AE35" s="102">
        <f>+'3.2.1.3'!AE47/'3.2.1.3'!AE35-1</f>
        <v>-0.33887259693711302</v>
      </c>
      <c r="AF35" s="102" t="s">
        <v>39</v>
      </c>
      <c r="AG35" s="180">
        <f>+'3.2.1.3'!AG47/'3.2.1.3'!AG35-1</f>
        <v>0.21348314606741581</v>
      </c>
      <c r="AH35" s="102">
        <f>+'3.2.1.3'!AH47/'3.2.1.3'!AH35-1</f>
        <v>8.3585095669687748E-2</v>
      </c>
      <c r="AI35" s="102">
        <f>+'3.2.1.3'!AI47/'3.2.1.3'!AI35-1</f>
        <v>-0.13914893617021273</v>
      </c>
      <c r="AJ35" s="102" t="s">
        <v>39</v>
      </c>
      <c r="AK35" s="138">
        <f>+'3.2.1.3'!AK47/'3.2.1.3'!AK35-1</f>
        <v>-0.15137980040917676</v>
      </c>
      <c r="AL35" s="314">
        <f>+'3.2.1.3'!AL47/'3.2.1.3'!AL35-1</f>
        <v>-0.18218127681372864</v>
      </c>
    </row>
    <row r="36" spans="1:38" ht="15.75" x14ac:dyDescent="0.25">
      <c r="A36" s="456"/>
      <c r="B36" s="4" t="s">
        <v>22</v>
      </c>
      <c r="C36" s="260">
        <f>+'3.2.1.3'!C48/'3.2.1.3'!C36-1</f>
        <v>-0.58799751243781095</v>
      </c>
      <c r="D36" s="111" t="s">
        <v>39</v>
      </c>
      <c r="E36" s="111" t="s">
        <v>39</v>
      </c>
      <c r="F36" s="111" t="s">
        <v>39</v>
      </c>
      <c r="G36" s="132">
        <f>+'3.2.1.3'!G48/'3.2.1.3'!G36-1</f>
        <v>-0.58799751243781095</v>
      </c>
      <c r="H36" s="503">
        <f>+'3.2.1.3'!H48:I48/'3.2.1.3'!H36:I36-1</f>
        <v>-0.75726869329094648</v>
      </c>
      <c r="I36" s="476"/>
      <c r="J36" s="136">
        <f>+'3.2.1.3'!J48/'3.2.1.3'!J36-1</f>
        <v>-0.75726869329094648</v>
      </c>
      <c r="K36" s="100">
        <f>+'3.2.1.3'!K48/'3.2.1.3'!K36-1</f>
        <v>-0.43008036739380018</v>
      </c>
      <c r="L36" s="112">
        <f>+'3.2.1.3'!L48/'3.2.1.3'!L36-1</f>
        <v>4.0462427745664664E-2</v>
      </c>
      <c r="M36" s="112">
        <f>+'3.2.1.3'!M48/'3.2.1.3'!M36-1</f>
        <v>-1.9250962548127415E-2</v>
      </c>
      <c r="N36" s="112">
        <f>+'3.2.1.3'!N48/'3.2.1.3'!N36-1</f>
        <v>-0.15348007138607966</v>
      </c>
      <c r="O36" s="147">
        <f>+'3.2.1.3'!O48/'3.2.1.3'!O36-1</f>
        <v>-0.10044414075845576</v>
      </c>
      <c r="P36" s="100">
        <f>+'3.2.1.3'!P48/'3.2.1.3'!P36-1</f>
        <v>5.7804593226936651E-2</v>
      </c>
      <c r="Q36" s="142" t="s">
        <v>39</v>
      </c>
      <c r="R36" s="147">
        <f>+'3.2.1.3'!R48/'3.2.1.3'!R36-1</f>
        <v>5.7804593226936651E-2</v>
      </c>
      <c r="S36" s="65" t="s">
        <v>39</v>
      </c>
      <c r="T36" s="9" t="s">
        <v>39</v>
      </c>
      <c r="U36" s="9" t="s">
        <v>39</v>
      </c>
      <c r="V36" s="102">
        <f>+'3.2.1.3'!V48/'3.2.1.3'!V36-1</f>
        <v>-1.343634531407456E-2</v>
      </c>
      <c r="W36" s="9" t="s">
        <v>39</v>
      </c>
      <c r="X36" s="351">
        <f>+'3.2.1.3'!X48/'3.2.1.3'!X36-1</f>
        <v>0.3524521330198187</v>
      </c>
      <c r="Y36" s="193" t="s">
        <v>39</v>
      </c>
      <c r="Z36" s="116">
        <f>+'3.2.1.3'!Z48/'3.2.1.3'!Z36-1</f>
        <v>-0.14313971439598605</v>
      </c>
      <c r="AA36" s="102">
        <f>+'3.2.1.3'!AA48/'3.2.1.3'!AA36-1</f>
        <v>-0.21103327495621715</v>
      </c>
      <c r="AB36" s="102" t="s">
        <v>39</v>
      </c>
      <c r="AC36" s="102">
        <f>+'3.2.1.3'!AC48/'3.2.1.3'!AC36-1</f>
        <v>-3.9666885820731967E-2</v>
      </c>
      <c r="AD36" s="102" t="s">
        <v>39</v>
      </c>
      <c r="AE36" s="102">
        <f>+'3.2.1.3'!AE48/'3.2.1.3'!AE36-1</f>
        <v>-5.3694355208811384E-2</v>
      </c>
      <c r="AF36" s="102" t="s">
        <v>39</v>
      </c>
      <c r="AG36" s="180">
        <f>+'3.2.1.3'!AG48/'3.2.1.3'!AG36-1</f>
        <v>-0.39947437582128775</v>
      </c>
      <c r="AH36" s="102">
        <f>+'3.2.1.3'!AH48/'3.2.1.3'!AH36-1</f>
        <v>-0.13906678865507782</v>
      </c>
      <c r="AI36" s="102">
        <f>+'3.2.1.3'!AI48/'3.2.1.3'!AI36-1</f>
        <v>0.19349315068493156</v>
      </c>
      <c r="AJ36" s="102" t="s">
        <v>39</v>
      </c>
      <c r="AK36" s="138">
        <f>+'3.2.1.3'!AK48/'3.2.1.3'!AK36-1</f>
        <v>-0.10204841135697562</v>
      </c>
      <c r="AL36" s="314">
        <f>+'3.2.1.3'!AL48/'3.2.1.3'!AL36-1</f>
        <v>-0.14517321898968749</v>
      </c>
    </row>
    <row r="37" spans="1:38" ht="16.5" thickBot="1" x14ac:dyDescent="0.3">
      <c r="A37" s="458"/>
      <c r="B37" s="5" t="s">
        <v>23</v>
      </c>
      <c r="C37" s="261">
        <f>+'3.2.1.3'!C49/'3.2.1.3'!C37-1</f>
        <v>-0.57648725212464591</v>
      </c>
      <c r="D37" s="120" t="s">
        <v>39</v>
      </c>
      <c r="E37" s="120" t="s">
        <v>39</v>
      </c>
      <c r="F37" s="120" t="s">
        <v>39</v>
      </c>
      <c r="G37" s="133">
        <f>+'3.2.1.3'!G49/'3.2.1.3'!G37-1</f>
        <v>-0.57648725212464591</v>
      </c>
      <c r="H37" s="504">
        <f>+'3.2.1.3'!H49:I49/'3.2.1.3'!H37:I37-1</f>
        <v>-0.28787663445139289</v>
      </c>
      <c r="I37" s="479"/>
      <c r="J37" s="137">
        <f>+'3.2.1.3'!J49/'3.2.1.3'!J37-1</f>
        <v>-0.28787663445139289</v>
      </c>
      <c r="K37" s="129">
        <f>+'3.2.1.3'!K49/'3.2.1.3'!K37-1</f>
        <v>-0.53789237668161438</v>
      </c>
      <c r="L37" s="121">
        <f>+'3.2.1.3'!L49/'3.2.1.3'!L37-1</f>
        <v>-8.5522101217168522E-2</v>
      </c>
      <c r="M37" s="121">
        <f>+'3.2.1.3'!M49/'3.2.1.3'!M37-1</f>
        <v>-1.0216979144722971E-2</v>
      </c>
      <c r="N37" s="121">
        <f>+'3.2.1.3'!N49/'3.2.1.3'!N37-1</f>
        <v>-0.23266961651917406</v>
      </c>
      <c r="O37" s="148">
        <f>+'3.2.1.3'!O49/'3.2.1.3'!O37-1</f>
        <v>-0.15979921431689215</v>
      </c>
      <c r="P37" s="129">
        <f>+'3.2.1.3'!P49/'3.2.1.3'!P37-1</f>
        <v>-0.11891279728199322</v>
      </c>
      <c r="Q37" s="123" t="s">
        <v>39</v>
      </c>
      <c r="R37" s="148">
        <f>+'3.2.1.3'!R49/'3.2.1.3'!R37-1</f>
        <v>-0.11891279728199322</v>
      </c>
      <c r="S37" s="66" t="s">
        <v>39</v>
      </c>
      <c r="T37" s="10" t="s">
        <v>39</v>
      </c>
      <c r="U37" s="10" t="s">
        <v>39</v>
      </c>
      <c r="V37" s="123">
        <f>+'3.2.1.3'!V49/'3.2.1.3'!V37-1</f>
        <v>2.9573190417769846E-2</v>
      </c>
      <c r="W37" s="10" t="s">
        <v>39</v>
      </c>
      <c r="X37" s="352">
        <f>+'3.2.1.3'!X49/'3.2.1.3'!X37-1</f>
        <v>0.35029379479563505</v>
      </c>
      <c r="Y37" s="194" t="s">
        <v>39</v>
      </c>
      <c r="Z37" s="123">
        <f>+'3.2.1.3'!Z49/'3.2.1.3'!Z37-1</f>
        <v>-0.19228232189973615</v>
      </c>
      <c r="AA37" s="123">
        <f>+'3.2.1.3'!AA49/'3.2.1.3'!AA37-1</f>
        <v>-0.23864406779661018</v>
      </c>
      <c r="AB37" s="123" t="s">
        <v>39</v>
      </c>
      <c r="AC37" s="123">
        <f>+'3.2.1.3'!AC49/'3.2.1.3'!AC37-1</f>
        <v>-0.10710802903889916</v>
      </c>
      <c r="AD37" s="123" t="s">
        <v>39</v>
      </c>
      <c r="AE37" s="123">
        <f>+'3.2.1.3'!AE49/'3.2.1.3'!AE37-1</f>
        <v>6.8642745709828423E-2</v>
      </c>
      <c r="AF37" s="123" t="s">
        <v>39</v>
      </c>
      <c r="AG37" s="181">
        <f>+'3.2.1.3'!AG49/'3.2.1.3'!AG37-1</f>
        <v>-8.191126279863481E-2</v>
      </c>
      <c r="AH37" s="123">
        <f>+'3.2.1.3'!AH49/'3.2.1.3'!AH37-1</f>
        <v>-0.23517382413087939</v>
      </c>
      <c r="AI37" s="123">
        <f>+'3.2.1.3'!AI49/'3.2.1.3'!AI37-1</f>
        <v>5.5751978891820579</v>
      </c>
      <c r="AJ37" s="123" t="s">
        <v>39</v>
      </c>
      <c r="AK37" s="137">
        <f>+'3.2.1.3'!AK49/'3.2.1.3'!AK37-1</f>
        <v>-0.11260873257549109</v>
      </c>
      <c r="AL37" s="316">
        <f>+'3.2.1.3'!AL49/'3.2.1.3'!AL37-1</f>
        <v>-9.9396746667759772E-2</v>
      </c>
    </row>
    <row r="38" spans="1:38" ht="15.75" x14ac:dyDescent="0.25">
      <c r="A38" s="469" t="s">
        <v>89</v>
      </c>
      <c r="B38" s="6" t="s">
        <v>12</v>
      </c>
      <c r="C38" s="113" t="s">
        <v>39</v>
      </c>
      <c r="D38" s="113" t="s">
        <v>39</v>
      </c>
      <c r="E38" s="113" t="s">
        <v>39</v>
      </c>
      <c r="F38" s="113" t="s">
        <v>39</v>
      </c>
      <c r="G38" s="134" t="s">
        <v>39</v>
      </c>
      <c r="H38" s="502">
        <f>+'3.2.1.3'!H50:I50/'3.2.1.3'!H38:I38-1</f>
        <v>-0.40020523345305281</v>
      </c>
      <c r="I38" s="481"/>
      <c r="J38" s="138">
        <f>+'3.2.1.3'!J50/'3.2.1.3'!J38-1</f>
        <v>-0.40020523345305281</v>
      </c>
      <c r="K38" s="130">
        <f>+'3.2.1.3'!K50/'3.2.1.3'!K38-1</f>
        <v>-0.38320039068858869</v>
      </c>
      <c r="L38" s="114">
        <f>+'3.2.1.3'!L50/'3.2.1.3'!L38-1</f>
        <v>-2.7074427271730817E-2</v>
      </c>
      <c r="M38" s="114">
        <f>+'3.2.1.3'!M50/'3.2.1.3'!M38-1</f>
        <v>4.5448089759977384E-2</v>
      </c>
      <c r="N38" s="114">
        <f>+'3.2.1.3'!N50/'3.2.1.3'!N38-1</f>
        <v>-0.16364412203968426</v>
      </c>
      <c r="O38" s="149">
        <f>+'3.2.1.3'!O50/'3.2.1.3'!O38-1</f>
        <v>-8.0152783898927549E-2</v>
      </c>
      <c r="P38" s="130">
        <f>+'3.2.1.3'!P50/'3.2.1.3'!P38-1</f>
        <v>-8.7090285173352266E-2</v>
      </c>
      <c r="Q38" s="142" t="s">
        <v>39</v>
      </c>
      <c r="R38" s="149">
        <f>+'3.2.1.3'!R50/'3.2.1.3'!R38-1</f>
        <v>-8.7090285173352266E-2</v>
      </c>
      <c r="S38" s="67" t="s">
        <v>39</v>
      </c>
      <c r="T38" s="14" t="s">
        <v>39</v>
      </c>
      <c r="U38" s="14" t="s">
        <v>39</v>
      </c>
      <c r="V38" s="116">
        <f>+'3.2.1.3'!V50/'3.2.1.3'!V38-1</f>
        <v>2.7539702546004463E-2</v>
      </c>
      <c r="W38" s="14" t="s">
        <v>39</v>
      </c>
      <c r="X38" s="356">
        <f>+'3.2.1.3'!X50/'3.2.1.3'!X38-1</f>
        <v>0.25699521048651364</v>
      </c>
      <c r="Y38" s="195" t="s">
        <v>39</v>
      </c>
      <c r="Z38" s="116">
        <f>+'3.2.1.3'!Z50/'3.2.1.3'!Z38-1</f>
        <v>-7.2542498915580511E-2</v>
      </c>
      <c r="AA38" s="116">
        <f>+'3.2.1.3'!AA50/'3.2.1.3'!AA38-1</f>
        <v>0.53880903490759757</v>
      </c>
      <c r="AB38" s="116" t="s">
        <v>39</v>
      </c>
      <c r="AC38" s="116">
        <f>+'3.2.1.3'!AC50/'3.2.1.3'!AC38-1</f>
        <v>-4.4102684511231116E-2</v>
      </c>
      <c r="AD38" s="119" t="s">
        <v>39</v>
      </c>
      <c r="AE38" s="119">
        <f>+'3.2.1.3'!AE50/'3.2.1.3'!AE38-1</f>
        <v>-0.26130424903431038</v>
      </c>
      <c r="AF38" s="116" t="s">
        <v>39</v>
      </c>
      <c r="AG38" s="182">
        <f>+'3.2.1.3'!AG50/'3.2.1.3'!AG38-1</f>
        <v>-0.1164556962025316</v>
      </c>
      <c r="AH38" s="116">
        <f>+'3.2.1.3'!AH50/'3.2.1.3'!AH38-1</f>
        <v>-0.26881720430107525</v>
      </c>
      <c r="AI38" s="116">
        <v>0</v>
      </c>
      <c r="AJ38" s="116" t="s">
        <v>39</v>
      </c>
      <c r="AK38" s="138">
        <f>+'3.2.1.3'!AK50/'3.2.1.3'!AK38-1</f>
        <v>-2.3523413063827547E-2</v>
      </c>
      <c r="AL38" s="314">
        <f>+'3.2.1.3'!AL50/'3.2.1.3'!AL38-1</f>
        <v>-5.5940070420154253E-2</v>
      </c>
    </row>
    <row r="39" spans="1:38" ht="15.75" x14ac:dyDescent="0.25">
      <c r="A39" s="456"/>
      <c r="B39" s="4" t="s">
        <v>13</v>
      </c>
      <c r="C39" s="111" t="s">
        <v>39</v>
      </c>
      <c r="D39" s="111" t="s">
        <v>39</v>
      </c>
      <c r="E39" s="111" t="s">
        <v>39</v>
      </c>
      <c r="F39" s="111" t="s">
        <v>39</v>
      </c>
      <c r="G39" s="132" t="s">
        <v>39</v>
      </c>
      <c r="H39" s="503">
        <f>+'3.2.1.3'!H51:I51/'3.2.1.3'!H39:I39-1</f>
        <v>-0.30785826902331759</v>
      </c>
      <c r="I39" s="476"/>
      <c r="J39" s="136">
        <f>+'3.2.1.3'!J51/'3.2.1.3'!J39-1</f>
        <v>-0.30785826902331759</v>
      </c>
      <c r="K39" s="100">
        <f>+'3.2.1.3'!K51/'3.2.1.3'!K39-1</f>
        <v>-0.39562937062937065</v>
      </c>
      <c r="L39" s="112">
        <f>+'3.2.1.3'!L51/'3.2.1.3'!L39-1</f>
        <v>-6.2138885860678617E-3</v>
      </c>
      <c r="M39" s="112">
        <f>+'3.2.1.3'!M51/'3.2.1.3'!M39-1</f>
        <v>-1.2178936685143249E-2</v>
      </c>
      <c r="N39" s="112">
        <f>+'3.2.1.3'!N51/'3.2.1.3'!N39-1</f>
        <v>0.49261643316925396</v>
      </c>
      <c r="O39" s="147">
        <f>+'3.2.1.3'!O51/'3.2.1.3'!O39-1</f>
        <v>-3.8723923145371208E-2</v>
      </c>
      <c r="P39" s="100">
        <f>+'3.2.1.3'!P51/'3.2.1.3'!P39-1</f>
        <v>3.0137665881185605E-2</v>
      </c>
      <c r="Q39" s="142" t="s">
        <v>39</v>
      </c>
      <c r="R39" s="147">
        <f>+'3.2.1.3'!R51/'3.2.1.3'!R39-1</f>
        <v>3.0137665881185605E-2</v>
      </c>
      <c r="S39" s="65" t="s">
        <v>39</v>
      </c>
      <c r="T39" s="9" t="s">
        <v>39</v>
      </c>
      <c r="U39" s="9" t="s">
        <v>39</v>
      </c>
      <c r="V39" s="102">
        <f>+'3.2.1.3'!V51/'3.2.1.3'!V39-1</f>
        <v>-4.3245993385906401E-3</v>
      </c>
      <c r="W39" s="9" t="s">
        <v>39</v>
      </c>
      <c r="X39" s="351">
        <f>+'3.2.1.3'!X51/'3.2.1.3'!X39-1</f>
        <v>0.25737725769524289</v>
      </c>
      <c r="Y39" s="193" t="s">
        <v>39</v>
      </c>
      <c r="Z39" s="116">
        <f>+'3.2.1.3'!Z51/'3.2.1.3'!Z39-1</f>
        <v>1.255132512131385E-2</v>
      </c>
      <c r="AA39" s="102">
        <f>+'3.2.1.3'!AA51/'3.2.1.3'!AA39-1</f>
        <v>1.0473977695167287</v>
      </c>
      <c r="AB39" s="102" t="s">
        <v>39</v>
      </c>
      <c r="AC39" s="102">
        <f>+'3.2.1.3'!AC51/'3.2.1.3'!AC39-1</f>
        <v>-9.1703056768558944E-2</v>
      </c>
      <c r="AD39" s="102" t="s">
        <v>39</v>
      </c>
      <c r="AE39" s="102">
        <f>+'3.2.1.3'!AE51/'3.2.1.3'!AE39-1</f>
        <v>-0.14169459071325996</v>
      </c>
      <c r="AF39" s="102" t="s">
        <v>39</v>
      </c>
      <c r="AG39" s="180">
        <f>+'3.2.1.3'!AG51/'3.2.1.3'!AG39-1</f>
        <v>-0.28254437869822491</v>
      </c>
      <c r="AH39" s="102">
        <f>+'3.2.1.3'!AH51/'3.2.1.3'!AH39-1</f>
        <v>-0.23219241443108229</v>
      </c>
      <c r="AI39" s="102">
        <f>+'3.2.1.3'!AI51/'3.2.1.3'!AI39-1</f>
        <v>3.1060037523452158</v>
      </c>
      <c r="AJ39" s="102" t="s">
        <v>39</v>
      </c>
      <c r="AK39" s="138">
        <f>+'3.2.1.3'!AK51/'3.2.1.3'!AK39-1</f>
        <v>3.1694969339968404E-2</v>
      </c>
      <c r="AL39" s="314">
        <f>+'3.2.1.3'!AL51/'3.2.1.3'!AL39-1</f>
        <v>-2.3539297699397554E-3</v>
      </c>
    </row>
    <row r="40" spans="1:38" ht="15.75" x14ac:dyDescent="0.25">
      <c r="A40" s="456"/>
      <c r="B40" s="4" t="s">
        <v>14</v>
      </c>
      <c r="C40" s="111" t="s">
        <v>39</v>
      </c>
      <c r="D40" s="111" t="s">
        <v>39</v>
      </c>
      <c r="E40" s="111" t="s">
        <v>39</v>
      </c>
      <c r="F40" s="111" t="s">
        <v>39</v>
      </c>
      <c r="G40" s="132" t="s">
        <v>39</v>
      </c>
      <c r="H40" s="503">
        <f>+'3.2.1.3'!H52:I52/'3.2.1.3'!H40:I40-1</f>
        <v>-0.23466864490603367</v>
      </c>
      <c r="I40" s="476"/>
      <c r="J40" s="136">
        <f>+'3.2.1.3'!J52/'3.2.1.3'!J40-1</f>
        <v>-0.23466864490603367</v>
      </c>
      <c r="K40" s="100">
        <f>+'3.2.1.3'!K52/'3.2.1.3'!K40-1</f>
        <v>-0.30136986301369861</v>
      </c>
      <c r="L40" s="112">
        <f>+'3.2.1.3'!L52/'3.2.1.3'!L40-1</f>
        <v>0.1751675099138521</v>
      </c>
      <c r="M40" s="112">
        <f>+'3.2.1.3'!M52/'3.2.1.3'!M40-1</f>
        <v>0.25969536566922335</v>
      </c>
      <c r="N40" s="112">
        <f>+'3.2.1.3'!N52/'3.2.1.3'!N40-1</f>
        <v>0.28425480769230771</v>
      </c>
      <c r="O40" s="147">
        <f>+'3.2.1.3'!O52/'3.2.1.3'!O40-1</f>
        <v>0.13536623987693974</v>
      </c>
      <c r="P40" s="100">
        <f>+'3.2.1.3'!P52/'3.2.1.3'!P40-1</f>
        <v>0.18294597989949746</v>
      </c>
      <c r="Q40" s="142" t="s">
        <v>39</v>
      </c>
      <c r="R40" s="147">
        <f>+'3.2.1.3'!R52/'3.2.1.3'!R40-1</f>
        <v>0.18294597989949746</v>
      </c>
      <c r="S40" s="65" t="s">
        <v>39</v>
      </c>
      <c r="T40" s="9" t="s">
        <v>39</v>
      </c>
      <c r="U40" s="9" t="s">
        <v>39</v>
      </c>
      <c r="V40" s="102">
        <f>+'3.2.1.3'!V52/'3.2.1.3'!V40-1</f>
        <v>0.16143037574992114</v>
      </c>
      <c r="W40" s="9" t="s">
        <v>39</v>
      </c>
      <c r="X40" s="351">
        <f>+'3.2.1.3'!X52/'3.2.1.3'!X40-1</f>
        <v>0.55912535522576579</v>
      </c>
      <c r="Y40" s="193" t="s">
        <v>39</v>
      </c>
      <c r="Z40" s="116">
        <f>+'3.2.1.3'!Z52/'3.2.1.3'!Z40-1</f>
        <v>0.21923439463762051</v>
      </c>
      <c r="AA40" s="102">
        <f>+'3.2.1.3'!AA52/'3.2.1.3'!AA40-1</f>
        <v>0.76195773081201335</v>
      </c>
      <c r="AB40" s="102" t="s">
        <v>39</v>
      </c>
      <c r="AC40" s="102">
        <f>+'3.2.1.3'!AC52/'3.2.1.3'!AC40-1</f>
        <v>3.113280973607857E-3</v>
      </c>
      <c r="AD40" s="102" t="s">
        <v>39</v>
      </c>
      <c r="AE40" s="102">
        <f>+'3.2.1.3'!AE52/'3.2.1.3'!AE40-1</f>
        <v>-0.10982456140350882</v>
      </c>
      <c r="AF40" s="102" t="s">
        <v>39</v>
      </c>
      <c r="AG40" s="180">
        <f>+'3.2.1.3'!AG52/'3.2.1.3'!AG40-1</f>
        <v>7.3365231259968189E-2</v>
      </c>
      <c r="AH40" s="102">
        <f>+'3.2.1.3'!AH52/'3.2.1.3'!AH40-1</f>
        <v>-0.17229437229437228</v>
      </c>
      <c r="AI40" s="102">
        <f>+'3.2.1.3'!AI52/'3.2.1.3'!AI40-1</f>
        <v>0.19249223821620087</v>
      </c>
      <c r="AJ40" s="102" t="s">
        <v>39</v>
      </c>
      <c r="AK40" s="138">
        <f>+'3.2.1.3'!AK52/'3.2.1.3'!AK40-1</f>
        <v>0.15176142933923997</v>
      </c>
      <c r="AL40" s="314">
        <f>+'3.2.1.3'!AL52/'3.2.1.3'!AL40-1</f>
        <v>0.11543549515086671</v>
      </c>
    </row>
    <row r="41" spans="1:38" ht="15.75" x14ac:dyDescent="0.25">
      <c r="A41" s="456"/>
      <c r="B41" s="4" t="s">
        <v>15</v>
      </c>
      <c r="C41" s="111" t="s">
        <v>39</v>
      </c>
      <c r="D41" s="111" t="s">
        <v>39</v>
      </c>
      <c r="E41" s="111" t="s">
        <v>39</v>
      </c>
      <c r="F41" s="111" t="s">
        <v>39</v>
      </c>
      <c r="G41" s="132" t="s">
        <v>39</v>
      </c>
      <c r="H41" s="503">
        <f>+'3.2.1.3'!H53:I53/'3.2.1.3'!H41:I41-1</f>
        <v>-0.26048171275646748</v>
      </c>
      <c r="I41" s="476"/>
      <c r="J41" s="136">
        <f>+'3.2.1.3'!J53/'3.2.1.3'!J41-1</f>
        <v>-0.26048171275646748</v>
      </c>
      <c r="K41" s="100">
        <f>+'3.2.1.3'!K53/'3.2.1.3'!K41-1</f>
        <v>-0.19060945273631846</v>
      </c>
      <c r="L41" s="112">
        <f>+'3.2.1.3'!L53/'3.2.1.3'!L41-1</f>
        <v>3.6793893129770883E-2</v>
      </c>
      <c r="M41" s="112">
        <f>+'3.2.1.3'!M53/'3.2.1.3'!M41-1</f>
        <v>6.0198063870034568E-2</v>
      </c>
      <c r="N41" s="112">
        <f>+'3.2.1.3'!N53/'3.2.1.3'!N41-1</f>
        <v>1.6137428422696498E-2</v>
      </c>
      <c r="O41" s="147">
        <f>+'3.2.1.3'!O53/'3.2.1.3'!O41-1</f>
        <v>9.6739866498984917E-3</v>
      </c>
      <c r="P41" s="100">
        <f>+'3.2.1.3'!P53/'3.2.1.3'!P41-1</f>
        <v>0.17062889900522671</v>
      </c>
      <c r="Q41" s="142" t="s">
        <v>39</v>
      </c>
      <c r="R41" s="147">
        <f>+'3.2.1.3'!R53/'3.2.1.3'!R41-1</f>
        <v>0.17062889900522671</v>
      </c>
      <c r="S41" s="65" t="s">
        <v>39</v>
      </c>
      <c r="T41" s="9" t="s">
        <v>39</v>
      </c>
      <c r="U41" s="9" t="s">
        <v>39</v>
      </c>
      <c r="V41" s="102">
        <f>+'3.2.1.3'!V53/'3.2.1.3'!V41-1</f>
        <v>-0.61962288792751608</v>
      </c>
      <c r="W41" s="102">
        <f>+'3.2.1.3'!W53/'3.2.1.3'!W41-1</f>
        <v>2.3222488038277511</v>
      </c>
      <c r="X41" s="351">
        <f>+'3.2.1.3'!X53/'3.2.1.3'!X41-1</f>
        <v>0.12878096281419271</v>
      </c>
      <c r="Y41" s="193" t="s">
        <v>39</v>
      </c>
      <c r="Z41" s="116">
        <f>+'3.2.1.3'!Z53/'3.2.1.3'!Z41-1</f>
        <v>3.1864518250575458E-2</v>
      </c>
      <c r="AA41" s="102">
        <f>+'3.2.1.3'!AA53/'3.2.1.3'!AA41-1</f>
        <v>0.38769230769230778</v>
      </c>
      <c r="AB41" s="102" t="s">
        <v>39</v>
      </c>
      <c r="AC41" s="102">
        <f>+'3.2.1.3'!AC53/'3.2.1.3'!AC41-1</f>
        <v>-3.3098003491991212E-2</v>
      </c>
      <c r="AD41" s="102" t="s">
        <v>39</v>
      </c>
      <c r="AE41" s="102">
        <f>+'3.2.1.3'!AE53/'3.2.1.3'!AE41-1</f>
        <v>-7.7155824508320703E-2</v>
      </c>
      <c r="AF41" s="102" t="s">
        <v>39</v>
      </c>
      <c r="AG41" s="180">
        <f>+'3.2.1.3'!AG53/'3.2.1.3'!AG41-1</f>
        <v>-0.19806763285024154</v>
      </c>
      <c r="AH41" s="102">
        <f>+'3.2.1.3'!AH53/'3.2.1.3'!AH41-1</f>
        <v>-0.29209979209979209</v>
      </c>
      <c r="AI41" s="102">
        <f>+'3.2.1.3'!AI53/'3.2.1.3'!AI41-1</f>
        <v>0.22814814814814821</v>
      </c>
      <c r="AJ41" s="102" t="s">
        <v>39</v>
      </c>
      <c r="AK41" s="138">
        <f>+'3.2.1.3'!AK53/'3.2.1.3'!AK41-1</f>
        <v>1.2657224918292576E-2</v>
      </c>
      <c r="AL41" s="314">
        <f>+'3.2.1.3'!AL53/'3.2.1.3'!AL41-1</f>
        <v>-2.7140873180108382E-2</v>
      </c>
    </row>
    <row r="42" spans="1:38" ht="15.75" x14ac:dyDescent="0.25">
      <c r="A42" s="456"/>
      <c r="B42" s="4" t="s">
        <v>16</v>
      </c>
      <c r="C42" s="111" t="s">
        <v>39</v>
      </c>
      <c r="D42" s="111" t="s">
        <v>39</v>
      </c>
      <c r="E42" s="111" t="s">
        <v>39</v>
      </c>
      <c r="F42" s="111" t="s">
        <v>39</v>
      </c>
      <c r="G42" s="132" t="s">
        <v>39</v>
      </c>
      <c r="H42" s="503">
        <f>+'3.2.1.3'!H54:I54/'3.2.1.3'!H42:I42-1</f>
        <v>-0.14846566000974182</v>
      </c>
      <c r="I42" s="476"/>
      <c r="J42" s="136">
        <f>+'3.2.1.3'!J54/'3.2.1.3'!J42-1</f>
        <v>-0.14846566000974182</v>
      </c>
      <c r="K42" s="100">
        <f>+'3.2.1.3'!K54/'3.2.1.3'!K42-1</f>
        <v>-0.29238801868645237</v>
      </c>
      <c r="L42" s="112">
        <f>+'3.2.1.3'!L54/'3.2.1.3'!L42-1</f>
        <v>0.38896899783705829</v>
      </c>
      <c r="M42" s="112">
        <f>+'3.2.1.3'!M54/'3.2.1.3'!M42-1</f>
        <v>-8.6324204796734083E-2</v>
      </c>
      <c r="N42" s="112">
        <f>+'3.2.1.3'!N54/'3.2.1.3'!N42-1</f>
        <v>1.5256588072122046E-2</v>
      </c>
      <c r="O42" s="147">
        <f>+'3.2.1.3'!O54/'3.2.1.3'!O42-1</f>
        <v>4.5115468798857528E-3</v>
      </c>
      <c r="P42" s="100">
        <f>+'3.2.1.3'!P54/'3.2.1.3'!P42-1</f>
        <v>7.7247191011236005E-2</v>
      </c>
      <c r="Q42" s="142" t="s">
        <v>39</v>
      </c>
      <c r="R42" s="147">
        <f>+'3.2.1.3'!R54/'3.2.1.3'!R42-1</f>
        <v>7.7247191011236005E-2</v>
      </c>
      <c r="S42" s="65" t="s">
        <v>39</v>
      </c>
      <c r="T42" s="9" t="s">
        <v>39</v>
      </c>
      <c r="U42" s="9" t="s">
        <v>39</v>
      </c>
      <c r="V42" s="102">
        <f>+'3.2.1.3'!V54/'3.2.1.3'!V42-1</f>
        <v>0.15404633982538618</v>
      </c>
      <c r="W42" s="102">
        <f>+'3.2.1.3'!W54/'3.2.1.3'!W42-1</f>
        <v>-1.1018159559273655E-2</v>
      </c>
      <c r="X42" s="351">
        <f>+'3.2.1.3'!X54/'3.2.1.3'!X42-1</f>
        <v>0.10592993516921423</v>
      </c>
      <c r="Y42" s="193" t="s">
        <v>39</v>
      </c>
      <c r="Z42" s="116">
        <f>+'3.2.1.3'!Z54/'3.2.1.3'!Z42-1</f>
        <v>0.30326058142617307</v>
      </c>
      <c r="AA42" s="102">
        <f>+'3.2.1.3'!AA54/'3.2.1.3'!AA42-1</f>
        <v>0.48451730418943528</v>
      </c>
      <c r="AB42" s="102" t="s">
        <v>39</v>
      </c>
      <c r="AC42" s="102">
        <f>+'3.2.1.3'!AC54/'3.2.1.3'!AC42-1</f>
        <v>0.13225776193602856</v>
      </c>
      <c r="AD42" s="102" t="s">
        <v>39</v>
      </c>
      <c r="AE42" s="102">
        <f>+'3.2.1.3'!AE54/'3.2.1.3'!AE42-1</f>
        <v>-0.40900419687142309</v>
      </c>
      <c r="AF42" s="102" t="s">
        <v>39</v>
      </c>
      <c r="AG42" s="180">
        <f>+'3.2.1.3'!AG54/'3.2.1.3'!AG42-1</f>
        <v>0.19277108433734935</v>
      </c>
      <c r="AH42" s="102">
        <f>+'3.2.1.3'!AH54/'3.2.1.3'!AH42-1</f>
        <v>-9.004237288135597E-2</v>
      </c>
      <c r="AI42" s="102">
        <f>+'3.2.1.3'!AI54/'3.2.1.3'!AI42-1</f>
        <v>0.16760992599042224</v>
      </c>
      <c r="AJ42" s="102" t="s">
        <v>39</v>
      </c>
      <c r="AK42" s="138">
        <f>+'3.2.1.3'!AK54/'3.2.1.3'!AK42-1</f>
        <v>0.1955907852365617</v>
      </c>
      <c r="AL42" s="314">
        <f>+'3.2.1.3'!AL54/'3.2.1.3'!AL42-1</f>
        <v>4.9142868647010784E-2</v>
      </c>
    </row>
    <row r="43" spans="1:38" ht="15.75" x14ac:dyDescent="0.25">
      <c r="A43" s="456"/>
      <c r="B43" s="4" t="s">
        <v>17</v>
      </c>
      <c r="C43" s="111" t="s">
        <v>39</v>
      </c>
      <c r="D43" s="111" t="s">
        <v>39</v>
      </c>
      <c r="E43" s="111" t="s">
        <v>39</v>
      </c>
      <c r="F43" s="111" t="s">
        <v>39</v>
      </c>
      <c r="G43" s="132" t="s">
        <v>39</v>
      </c>
      <c r="H43" s="503">
        <f>+'3.2.1.3'!H55:I55/'3.2.1.3'!H43:I43-1</f>
        <v>0.28197997775305894</v>
      </c>
      <c r="I43" s="476"/>
      <c r="J43" s="136">
        <f>+'3.2.1.3'!J55/'3.2.1.3'!J43-1</f>
        <v>0.28197997775305894</v>
      </c>
      <c r="K43" s="100">
        <f>+'3.2.1.3'!K55/'3.2.1.3'!K43-1</f>
        <v>-0.29519857735625366</v>
      </c>
      <c r="L43" s="112">
        <f>+'3.2.1.3'!L55/'3.2.1.3'!L43-1</f>
        <v>0.31256890848952601</v>
      </c>
      <c r="M43" s="112">
        <f>+'3.2.1.3'!M55/'3.2.1.3'!M43-1</f>
        <v>0.46045245790100364</v>
      </c>
      <c r="N43" s="112">
        <f>+'3.2.1.3'!N55/'3.2.1.3'!N43-1</f>
        <v>0.30926594464500612</v>
      </c>
      <c r="O43" s="147">
        <f>+'3.2.1.3'!O55/'3.2.1.3'!O43-1</f>
        <v>0.22622520420070003</v>
      </c>
      <c r="P43" s="100">
        <f>+'3.2.1.3'!P55/'3.2.1.3'!P43-1</f>
        <v>-1.7718494923352535E-2</v>
      </c>
      <c r="Q43" s="142" t="s">
        <v>39</v>
      </c>
      <c r="R43" s="147">
        <f>+'3.2.1.3'!R55/'3.2.1.3'!R43-1</f>
        <v>-1.7718494923352535E-2</v>
      </c>
      <c r="S43" s="65" t="s">
        <v>39</v>
      </c>
      <c r="T43" s="9" t="s">
        <v>39</v>
      </c>
      <c r="U43" s="9" t="s">
        <v>39</v>
      </c>
      <c r="V43" s="102">
        <f>+'3.2.1.3'!V55/'3.2.1.3'!V43-1</f>
        <v>0.12779348718416483</v>
      </c>
      <c r="W43" s="102">
        <f>+'3.2.1.3'!W55/'3.2.1.3'!W43-1</f>
        <v>-0.20470147701268981</v>
      </c>
      <c r="X43" s="351">
        <f>+'3.2.1.3'!X55/'3.2.1.3'!X43-1</f>
        <v>2.6442612555485079E-2</v>
      </c>
      <c r="Y43" s="193" t="s">
        <v>39</v>
      </c>
      <c r="Z43" s="116">
        <f>+'3.2.1.3'!Z55/'3.2.1.3'!Z43-1</f>
        <v>0.14601525367525148</v>
      </c>
      <c r="AA43" s="102">
        <f>+'3.2.1.3'!AA55/'3.2.1.3'!AA43-1</f>
        <v>0.24154589371980673</v>
      </c>
      <c r="AB43" s="102" t="s">
        <v>39</v>
      </c>
      <c r="AC43" s="102">
        <f>+'3.2.1.3'!AC55/'3.2.1.3'!AC43-1</f>
        <v>6.6934695208084261E-2</v>
      </c>
      <c r="AD43" s="102" t="s">
        <v>39</v>
      </c>
      <c r="AE43" s="102">
        <f>+'3.2.1.3'!AE55/'3.2.1.3'!AE43-1</f>
        <v>7.4214517876489694E-2</v>
      </c>
      <c r="AF43" s="102" t="s">
        <v>39</v>
      </c>
      <c r="AG43" s="180">
        <f>+'3.2.1.3'!AG55/'3.2.1.3'!AG43-1</f>
        <v>8.4444444444444544E-2</v>
      </c>
      <c r="AH43" s="102">
        <f>+'3.2.1.3'!AH55/'3.2.1.3'!AH43-1</f>
        <v>-0.37328767123287676</v>
      </c>
      <c r="AI43" s="102">
        <f>+'3.2.1.3'!AI55/'3.2.1.3'!AI43-1</f>
        <v>0.25945705384957729</v>
      </c>
      <c r="AJ43" s="102" t="s">
        <v>39</v>
      </c>
      <c r="AK43" s="138">
        <f>+'3.2.1.3'!AK55/'3.2.1.3'!AK43-1</f>
        <v>0.11436764261998178</v>
      </c>
      <c r="AL43" s="314">
        <f>+'3.2.1.3'!AL55/'3.2.1.3'!AL43-1</f>
        <v>8.9351887843686084E-2</v>
      </c>
    </row>
    <row r="44" spans="1:38" ht="15.75" x14ac:dyDescent="0.25">
      <c r="A44" s="456"/>
      <c r="B44" s="4" t="s">
        <v>18</v>
      </c>
      <c r="C44" s="111" t="s">
        <v>39</v>
      </c>
      <c r="D44" s="111" t="s">
        <v>39</v>
      </c>
      <c r="E44" s="111" t="s">
        <v>39</v>
      </c>
      <c r="F44" s="111" t="s">
        <v>39</v>
      </c>
      <c r="G44" s="132" t="s">
        <v>39</v>
      </c>
      <c r="H44" s="503">
        <f>+'3.2.1.3'!H56:I56/'3.2.1.3'!H44:I44-1</f>
        <v>0.54001159756451145</v>
      </c>
      <c r="I44" s="476"/>
      <c r="J44" s="136">
        <f>+'3.2.1.3'!J56/'3.2.1.3'!J44-1</f>
        <v>0.54001159756451145</v>
      </c>
      <c r="K44" s="100">
        <f>+'3.2.1.3'!K56/'3.2.1.3'!K44-1</f>
        <v>0.13911355548366222</v>
      </c>
      <c r="L44" s="112">
        <f>+'3.2.1.3'!L56/'3.2.1.3'!L44-1</f>
        <v>0.21187100794516289</v>
      </c>
      <c r="M44" s="112">
        <f>+'3.2.1.3'!M56/'3.2.1.3'!M44-1</f>
        <v>0.31116829644879052</v>
      </c>
      <c r="N44" s="112">
        <f>+'3.2.1.3'!N56/'3.2.1.3'!N44-1</f>
        <v>0.52036474164133728</v>
      </c>
      <c r="O44" s="147">
        <f>+'3.2.1.3'!O56/'3.2.1.3'!O44-1</f>
        <v>0.27163392429324396</v>
      </c>
      <c r="P44" s="100">
        <f>+'3.2.1.3'!P56/'3.2.1.3'!P44-1</f>
        <v>0.20294372294372298</v>
      </c>
      <c r="Q44" s="142" t="s">
        <v>39</v>
      </c>
      <c r="R44" s="147">
        <f>+'3.2.1.3'!R56/'3.2.1.3'!R44-1</f>
        <v>0.20294372294372298</v>
      </c>
      <c r="S44" s="65" t="s">
        <v>39</v>
      </c>
      <c r="T44" s="9" t="s">
        <v>39</v>
      </c>
      <c r="U44" s="9" t="s">
        <v>39</v>
      </c>
      <c r="V44" s="102">
        <f>+'3.2.1.3'!V56/'3.2.1.3'!V44-1</f>
        <v>0.52314346185699834</v>
      </c>
      <c r="W44" s="102">
        <f>+'3.2.1.3'!W56/'3.2.1.3'!W44-1</f>
        <v>0.72993770611945763</v>
      </c>
      <c r="X44" s="351">
        <f>+'3.2.1.3'!X56/'3.2.1.3'!X44-1</f>
        <v>0.56465136804942628</v>
      </c>
      <c r="Y44" s="193" t="s">
        <v>39</v>
      </c>
      <c r="Z44" s="116">
        <f>+'3.2.1.3'!Z56/'3.2.1.3'!Z44-1</f>
        <v>0.5593853224184977</v>
      </c>
      <c r="AA44" s="102">
        <f>+'3.2.1.3'!AA56/'3.2.1.3'!AA44-1</f>
        <v>0.51972555746140658</v>
      </c>
      <c r="AB44" s="102" t="s">
        <v>39</v>
      </c>
      <c r="AC44" s="102">
        <f>+'3.2.1.3'!AC56/'3.2.1.3'!AC44-1</f>
        <v>0.75502684493104533</v>
      </c>
      <c r="AD44" s="102" t="s">
        <v>39</v>
      </c>
      <c r="AE44" s="102">
        <f>+'3.2.1.3'!AE56/'3.2.1.3'!AE44-1</f>
        <v>0.11918225315354491</v>
      </c>
      <c r="AF44" s="102" t="s">
        <v>39</v>
      </c>
      <c r="AG44" s="180">
        <f>+'3.2.1.3'!AG56/'3.2.1.3'!AG44-1</f>
        <v>0.6318289786223279</v>
      </c>
      <c r="AH44" s="102">
        <f>+'3.2.1.3'!AH56/'3.2.1.3'!AH44-1</f>
        <v>0.36402877697841718</v>
      </c>
      <c r="AI44" s="102">
        <f>+'3.2.1.3'!AI56/'3.2.1.3'!AI44-1</f>
        <v>0.42682474990737318</v>
      </c>
      <c r="AJ44" s="102" t="s">
        <v>39</v>
      </c>
      <c r="AK44" s="138">
        <f>+'3.2.1.3'!AK56/'3.2.1.3'!AK44-1</f>
        <v>0.56909801806660365</v>
      </c>
      <c r="AL44" s="314">
        <f>+'3.2.1.3'!AL56/'3.2.1.3'!AL44-1</f>
        <v>0.44045135043771211</v>
      </c>
    </row>
    <row r="45" spans="1:38" ht="15.75" x14ac:dyDescent="0.25">
      <c r="A45" s="456"/>
      <c r="B45" s="4" t="s">
        <v>19</v>
      </c>
      <c r="C45" s="111" t="s">
        <v>39</v>
      </c>
      <c r="D45" s="111" t="s">
        <v>39</v>
      </c>
      <c r="E45" s="111" t="s">
        <v>39</v>
      </c>
      <c r="F45" s="111" t="s">
        <v>39</v>
      </c>
      <c r="G45" s="132">
        <f>+'3.2.1.3'!G57/'3.2.1.3'!G45-1</f>
        <v>-0.90218270008084078</v>
      </c>
      <c r="H45" s="503">
        <f>+'3.2.1.3'!H57:I57/'3.2.1.3'!H45:I45-1</f>
        <v>0.18761541302474449</v>
      </c>
      <c r="I45" s="476"/>
      <c r="J45" s="136">
        <f>+'3.2.1.3'!J57/'3.2.1.3'!J45-1</f>
        <v>0.18761541302474449</v>
      </c>
      <c r="K45" s="100">
        <f>+'3.2.1.3'!K57/'3.2.1.3'!K45-1</f>
        <v>-0.3661768942667819</v>
      </c>
      <c r="L45" s="112">
        <f>+'3.2.1.3'!L57/'3.2.1.3'!L45-1</f>
        <v>0.74144209759650392</v>
      </c>
      <c r="M45" s="112">
        <f>+'3.2.1.3'!M57/'3.2.1.3'!M45-1</f>
        <v>0.32683568524276496</v>
      </c>
      <c r="N45" s="112">
        <f>+'3.2.1.3'!N57/'3.2.1.3'!N45-1</f>
        <v>0.21327367636092465</v>
      </c>
      <c r="O45" s="147">
        <f>+'3.2.1.3'!O57/'3.2.1.3'!O45-1</f>
        <v>0.27768461227086094</v>
      </c>
      <c r="P45" s="100">
        <f>+'3.2.1.3'!P57/'3.2.1.3'!P45-1</f>
        <v>0.24635117204776646</v>
      </c>
      <c r="Q45" s="142" t="s">
        <v>39</v>
      </c>
      <c r="R45" s="147">
        <f>+'3.2.1.3'!R57/'3.2.1.3'!R45-1</f>
        <v>0.24635117204776646</v>
      </c>
      <c r="S45" s="65" t="s">
        <v>39</v>
      </c>
      <c r="T45" s="9" t="s">
        <v>39</v>
      </c>
      <c r="U45" s="9" t="s">
        <v>39</v>
      </c>
      <c r="V45" s="102">
        <f>+'3.2.1.3'!V57/'3.2.1.3'!V45-1</f>
        <v>0.3452227934875749</v>
      </c>
      <c r="W45" s="102">
        <f>+'3.2.1.3'!W57/'3.2.1.3'!W45-1</f>
        <v>-6.7258643491403758E-2</v>
      </c>
      <c r="X45" s="351">
        <f>+'3.2.1.3'!X57/'3.2.1.3'!X45-1</f>
        <v>0.19598058650625472</v>
      </c>
      <c r="Y45" s="193" t="s">
        <v>39</v>
      </c>
      <c r="Z45" s="116">
        <f>+'3.2.1.3'!Z57/'3.2.1.3'!Z45-1</f>
        <v>0.23088916402989867</v>
      </c>
      <c r="AA45" s="102">
        <f>+'3.2.1.3'!AA57/'3.2.1.3'!AA45-1</f>
        <v>0.21893491124260356</v>
      </c>
      <c r="AB45" s="102" t="s">
        <v>39</v>
      </c>
      <c r="AC45" s="102">
        <f>+'3.2.1.3'!AC57/'3.2.1.3'!AC45-1</f>
        <v>0.17518248175182483</v>
      </c>
      <c r="AD45" s="102" t="s">
        <v>39</v>
      </c>
      <c r="AE45" s="102">
        <f>+'3.2.1.3'!AE57/'3.2.1.3'!AE45-1</f>
        <v>0.12799495586380827</v>
      </c>
      <c r="AF45" s="102" t="s">
        <v>39</v>
      </c>
      <c r="AG45" s="180">
        <f>+'3.2.1.3'!AG57/'3.2.1.3'!AG45-1</f>
        <v>-0.39675675675675681</v>
      </c>
      <c r="AH45" s="102">
        <f>+'3.2.1.3'!AH57/'3.2.1.3'!AH45-1</f>
        <v>8.832335329341312E-2</v>
      </c>
      <c r="AI45" s="102">
        <f>+'3.2.1.3'!AI57/'3.2.1.3'!AI45-1</f>
        <v>0.41041666666666665</v>
      </c>
      <c r="AJ45" s="102" t="s">
        <v>39</v>
      </c>
      <c r="AK45" s="138">
        <f>+'3.2.1.3'!AK57/'3.2.1.3'!AK45-1</f>
        <v>0.20510212066671873</v>
      </c>
      <c r="AL45" s="314">
        <f>+'3.2.1.3'!AL57/'3.2.1.3'!AL45-1</f>
        <v>0.20268359063952168</v>
      </c>
    </row>
    <row r="46" spans="1:38" ht="15.75" x14ac:dyDescent="0.25">
      <c r="A46" s="456"/>
      <c r="B46" s="4" t="s">
        <v>20</v>
      </c>
      <c r="C46" s="111" t="s">
        <v>39</v>
      </c>
      <c r="D46" s="111" t="s">
        <v>39</v>
      </c>
      <c r="E46" s="111" t="s">
        <v>39</v>
      </c>
      <c r="F46" s="111" t="s">
        <v>39</v>
      </c>
      <c r="G46" s="132">
        <f>+'3.2.1.3'!G58/'3.2.1.3'!G46-1</f>
        <v>-0.28065843621399178</v>
      </c>
      <c r="H46" s="503">
        <f>+'3.2.1.3'!H58:I58/'3.2.1.3'!H46:I46-1</f>
        <v>0.290832328106152</v>
      </c>
      <c r="I46" s="476"/>
      <c r="J46" s="136">
        <f>+'3.2.1.3'!J58/'3.2.1.3'!J46-1</f>
        <v>0.290832328106152</v>
      </c>
      <c r="K46" s="100">
        <f>+'3.2.1.3'!K58/'3.2.1.3'!K46-1</f>
        <v>0.44444444444444442</v>
      </c>
      <c r="L46" s="112">
        <f>+'3.2.1.3'!L58/'3.2.1.3'!L46-1</f>
        <v>0.13658441810763544</v>
      </c>
      <c r="M46" s="112">
        <f>+'3.2.1.3'!M58/'3.2.1.3'!M46-1</f>
        <v>0.2058789085372994</v>
      </c>
      <c r="N46" s="112">
        <f>+'3.2.1.3'!N58/'3.2.1.3'!N46-1</f>
        <v>0.18511904761904763</v>
      </c>
      <c r="O46" s="147">
        <f>+'3.2.1.3'!O58/'3.2.1.3'!O46-1</f>
        <v>0.21329687232951633</v>
      </c>
      <c r="P46" s="100">
        <f>+'3.2.1.3'!P58/'3.2.1.3'!P46-1</f>
        <v>0.12225136171071216</v>
      </c>
      <c r="Q46" s="142" t="s">
        <v>39</v>
      </c>
      <c r="R46" s="147">
        <f>+'3.2.1.3'!R58/'3.2.1.3'!R46-1</f>
        <v>0.12225136171071216</v>
      </c>
      <c r="S46" s="65" t="s">
        <v>39</v>
      </c>
      <c r="T46" s="9" t="s">
        <v>39</v>
      </c>
      <c r="U46" s="9" t="s">
        <v>39</v>
      </c>
      <c r="V46" s="102">
        <f>+'3.2.1.3'!V58/'3.2.1.3'!V46-1</f>
        <v>0.14927308084081869</v>
      </c>
      <c r="W46" s="102">
        <f>+'3.2.1.3'!W58/'3.2.1.3'!W46-1</f>
        <v>0.31243854473942978</v>
      </c>
      <c r="X46" s="351">
        <f>+'3.2.1.3'!X58/'3.2.1.3'!X46-1</f>
        <v>0.19391941884711095</v>
      </c>
      <c r="Y46" s="193" t="s">
        <v>39</v>
      </c>
      <c r="Z46" s="116">
        <f>+'3.2.1.3'!Z58/'3.2.1.3'!Z46-1</f>
        <v>0.19912797661827408</v>
      </c>
      <c r="AA46" s="102">
        <f>+'3.2.1.3'!AA58/'3.2.1.3'!AA46-1</f>
        <v>0.23076923076923084</v>
      </c>
      <c r="AB46" s="102" t="s">
        <v>39</v>
      </c>
      <c r="AC46" s="102">
        <f>+'3.2.1.3'!AC58/'3.2.1.3'!AC46-1</f>
        <v>0.14314777140743473</v>
      </c>
      <c r="AD46" s="102" t="s">
        <v>39</v>
      </c>
      <c r="AE46" s="102">
        <f>+'3.2.1.3'!AE58/'3.2.1.3'!AE46-1</f>
        <v>0.21672727272727266</v>
      </c>
      <c r="AF46" s="102" t="s">
        <v>39</v>
      </c>
      <c r="AG46" s="180">
        <f>+'3.2.1.3'!AG58/'3.2.1.3'!AG46-1</f>
        <v>-9.3109869646182952E-3</v>
      </c>
      <c r="AH46" s="102">
        <f>+'3.2.1.3'!AH58/'3.2.1.3'!AH46-1</f>
        <v>-8.5106382978723527E-3</v>
      </c>
      <c r="AI46" s="102">
        <f>+'3.2.1.3'!AI58/'3.2.1.3'!AI46-1</f>
        <v>0.37299035369774924</v>
      </c>
      <c r="AJ46" s="102" t="s">
        <v>39</v>
      </c>
      <c r="AK46" s="138">
        <f>+'3.2.1.3'!AK58/'3.2.1.3'!AK46-1</f>
        <v>0.18872116053744437</v>
      </c>
      <c r="AL46" s="314">
        <f>+'3.2.1.3'!AL58/'3.2.1.3'!AL46-1</f>
        <v>0.19412658468258859</v>
      </c>
    </row>
    <row r="47" spans="1:38" ht="15.75" x14ac:dyDescent="0.25">
      <c r="A47" s="456"/>
      <c r="B47" s="4" t="s">
        <v>21</v>
      </c>
      <c r="C47" s="111" t="s">
        <v>39</v>
      </c>
      <c r="D47" s="111" t="s">
        <v>39</v>
      </c>
      <c r="E47" s="111" t="s">
        <v>39</v>
      </c>
      <c r="F47" s="111" t="s">
        <v>39</v>
      </c>
      <c r="G47" s="132">
        <f>+'3.2.1.3'!G59/'3.2.1.3'!G47-1</f>
        <v>-0.79788639365918101</v>
      </c>
      <c r="H47" s="503">
        <f>+'3.2.1.3'!H59:I59/'3.2.1.3'!H47:I47-1</f>
        <v>3.3976761619190405</v>
      </c>
      <c r="I47" s="476"/>
      <c r="J47" s="136">
        <f>+'3.2.1.3'!J59/'3.2.1.3'!J47-1</f>
        <v>3.3976761619190405</v>
      </c>
      <c r="K47" s="100">
        <f>+'3.2.1.3'!K59/'3.2.1.3'!K47-1</f>
        <v>0.14142499104905126</v>
      </c>
      <c r="L47" s="112">
        <f>+'3.2.1.3'!L59/'3.2.1.3'!L47-1</f>
        <v>2.0675030924191651E-2</v>
      </c>
      <c r="M47" s="112">
        <f>+'3.2.1.3'!M59/'3.2.1.3'!M47-1</f>
        <v>-5.8799838904550983E-2</v>
      </c>
      <c r="N47" s="112">
        <f>+'3.2.1.3'!N59/'3.2.1.3'!N47-1</f>
        <v>0.53753026634382572</v>
      </c>
      <c r="O47" s="147">
        <f>+'3.2.1.3'!O59/'3.2.1.3'!O47-1</f>
        <v>4.0726691954481975E-2</v>
      </c>
      <c r="P47" s="100">
        <f>+'3.2.1.3'!P59/'3.2.1.3'!P47-1</f>
        <v>0.16743866872533886</v>
      </c>
      <c r="Q47" s="142" t="s">
        <v>39</v>
      </c>
      <c r="R47" s="147">
        <f>+'3.2.1.3'!R59/'3.2.1.3'!R47-1</f>
        <v>0.16743866872533886</v>
      </c>
      <c r="S47" s="65" t="s">
        <v>39</v>
      </c>
      <c r="T47" s="9" t="s">
        <v>39</v>
      </c>
      <c r="U47" s="9" t="s">
        <v>39</v>
      </c>
      <c r="V47" s="102">
        <f>+'3.2.1.3'!V59/'3.2.1.3'!V47-1</f>
        <v>0.17049865631531791</v>
      </c>
      <c r="W47" s="102">
        <f>+'3.2.1.3'!W59/'3.2.1.3'!W47-1</f>
        <v>0.11606736458807454</v>
      </c>
      <c r="X47" s="351">
        <f>+'3.2.1.3'!X59/'3.2.1.3'!X47-1</f>
        <v>0.15705452501405293</v>
      </c>
      <c r="Y47" s="193" t="s">
        <v>39</v>
      </c>
      <c r="Z47" s="116">
        <f>+'3.2.1.3'!Z59/'3.2.1.3'!Z47-1</f>
        <v>0.10279199773876457</v>
      </c>
      <c r="AA47" s="102">
        <f>+'3.2.1.3'!AA59/'3.2.1.3'!AA47-1</f>
        <v>0.29308755760368665</v>
      </c>
      <c r="AB47" s="102" t="s">
        <v>39</v>
      </c>
      <c r="AC47" s="102">
        <f>+'3.2.1.3'!AC59/'3.2.1.3'!AC47-1</f>
        <v>0.15955336810401821</v>
      </c>
      <c r="AD47" s="102" t="s">
        <v>39</v>
      </c>
      <c r="AE47" s="102">
        <f>+'3.2.1.3'!AE59/'3.2.1.3'!AE47-1</f>
        <v>0.23459832429768368</v>
      </c>
      <c r="AF47" s="102" t="s">
        <v>39</v>
      </c>
      <c r="AG47" s="180">
        <f>+'3.2.1.3'!AG59/'3.2.1.3'!AG47-1</f>
        <v>0.10339506172839497</v>
      </c>
      <c r="AH47" s="102">
        <f>+'3.2.1.3'!AH59/'3.2.1.3'!AH47-1</f>
        <v>-0.13661710037174724</v>
      </c>
      <c r="AI47" s="102">
        <f>+'3.2.1.3'!AI59/'3.2.1.3'!AI47-1</f>
        <v>0.31117152743450327</v>
      </c>
      <c r="AJ47" s="102" t="s">
        <v>39</v>
      </c>
      <c r="AK47" s="138">
        <f>+'3.2.1.3'!AK59/'3.2.1.3'!AK47-1</f>
        <v>0.13651588207147847</v>
      </c>
      <c r="AL47" s="314">
        <f>+'3.2.1.3'!AL59/'3.2.1.3'!AL47-1</f>
        <v>0.19438218742353808</v>
      </c>
    </row>
    <row r="48" spans="1:38" ht="15.75" x14ac:dyDescent="0.25">
      <c r="A48" s="456"/>
      <c r="B48" s="4" t="s">
        <v>22</v>
      </c>
      <c r="C48" s="111" t="s">
        <v>39</v>
      </c>
      <c r="D48" s="111" t="s">
        <v>39</v>
      </c>
      <c r="E48" s="111" t="s">
        <v>39</v>
      </c>
      <c r="F48" s="111" t="s">
        <v>39</v>
      </c>
      <c r="G48" s="132">
        <f>+'3.2.1.3'!G60/'3.2.1.3'!G48-1</f>
        <v>-0.76301886792452833</v>
      </c>
      <c r="H48" s="503">
        <f>+'3.2.1.3'!H60:I60/'3.2.1.3'!H48:I48-1</f>
        <v>2.2090040927694408</v>
      </c>
      <c r="I48" s="476"/>
      <c r="J48" s="136">
        <f>+'3.2.1.3'!J60/'3.2.1.3'!J48-1</f>
        <v>2.2090040927694408</v>
      </c>
      <c r="K48" s="100">
        <f>+'3.2.1.3'!K60/'3.2.1.3'!K48-1</f>
        <v>0.26107977437550356</v>
      </c>
      <c r="L48" s="112">
        <f>+'3.2.1.3'!L60/'3.2.1.3'!L48-1</f>
        <v>-0.17990196078431375</v>
      </c>
      <c r="M48" s="112">
        <f>+'3.2.1.3'!M60/'3.2.1.3'!M48-1</f>
        <v>-0.10766119438496313</v>
      </c>
      <c r="N48" s="112">
        <f>+'3.2.1.3'!N60/'3.2.1.3'!N48-1</f>
        <v>1.0773014757554464</v>
      </c>
      <c r="O48" s="147">
        <f>+'3.2.1.3'!O60/'3.2.1.3'!O48-1</f>
        <v>9.4948727687049761E-3</v>
      </c>
      <c r="P48" s="100">
        <f>+'3.2.1.3'!P60/'3.2.1.3'!P48-1</f>
        <v>0.15860165593376263</v>
      </c>
      <c r="Q48" s="142" t="s">
        <v>39</v>
      </c>
      <c r="R48" s="147">
        <f>+'3.2.1.3'!R60/'3.2.1.3'!R48-1</f>
        <v>0.15860165593376263</v>
      </c>
      <c r="S48" s="65" t="s">
        <v>39</v>
      </c>
      <c r="T48" s="9" t="s">
        <v>39</v>
      </c>
      <c r="U48" s="9" t="s">
        <v>39</v>
      </c>
      <c r="V48" s="102">
        <f>+'3.2.1.3'!V60/'3.2.1.3'!V48-1</f>
        <v>0.3003064351378959</v>
      </c>
      <c r="W48" s="102">
        <f>+'3.2.1.3'!W60/'3.2.1.3'!W48-1</f>
        <v>7.9871471195776866E-2</v>
      </c>
      <c r="X48" s="351">
        <f>+'3.2.1.3'!X60/'3.2.1.3'!X48-1</f>
        <v>0.24067059919279732</v>
      </c>
      <c r="Y48" s="193" t="s">
        <v>39</v>
      </c>
      <c r="Z48" s="116">
        <f>+'3.2.1.3'!Z60/'3.2.1.3'!Z48-1</f>
        <v>0.21614773942908627</v>
      </c>
      <c r="AA48" s="102">
        <f>+'3.2.1.3'!AA60/'3.2.1.3'!AA48-1</f>
        <v>0.38290788013318533</v>
      </c>
      <c r="AB48" s="102" t="s">
        <v>39</v>
      </c>
      <c r="AC48" s="102">
        <f>+'3.2.1.3'!AC60/'3.2.1.3'!AC48-1</f>
        <v>0.21017800091282512</v>
      </c>
      <c r="AD48" s="102" t="s">
        <v>39</v>
      </c>
      <c r="AE48" s="102">
        <f>+'3.2.1.3'!AE60/'3.2.1.3'!AE48-1</f>
        <v>0.14645974781765281</v>
      </c>
      <c r="AF48" s="102" t="s">
        <v>39</v>
      </c>
      <c r="AG48" s="180">
        <f>+'3.2.1.3'!AG60/'3.2.1.3'!AG48-1</f>
        <v>0.54266958424507661</v>
      </c>
      <c r="AH48" s="102">
        <f>+'3.2.1.3'!AH60/'3.2.1.3'!AH48-1</f>
        <v>-2.6567481402762994E-2</v>
      </c>
      <c r="AI48" s="102">
        <f>+'3.2.1.3'!AI60/'3.2.1.3'!AI48-1</f>
        <v>1.9881123180979676E-2</v>
      </c>
      <c r="AJ48" s="102" t="s">
        <v>39</v>
      </c>
      <c r="AK48" s="138">
        <f>+'3.2.1.3'!AK60/'3.2.1.3'!AK48-1</f>
        <v>0.19700214132762306</v>
      </c>
      <c r="AL48" s="314">
        <f>+'3.2.1.3'!AL60/'3.2.1.3'!AL48-1</f>
        <v>0.22753210393801826</v>
      </c>
    </row>
    <row r="49" spans="1:38" ht="16.5" thickBot="1" x14ac:dyDescent="0.3">
      <c r="A49" s="458"/>
      <c r="B49" s="5" t="s">
        <v>23</v>
      </c>
      <c r="C49" s="120" t="s">
        <v>39</v>
      </c>
      <c r="D49" s="120" t="s">
        <v>39</v>
      </c>
      <c r="E49" s="120" t="s">
        <v>39</v>
      </c>
      <c r="F49" s="120" t="s">
        <v>39</v>
      </c>
      <c r="G49" s="133">
        <f>+'3.2.1.3'!G61/'3.2.1.3'!G49-1</f>
        <v>-0.6675585284280936</v>
      </c>
      <c r="H49" s="504">
        <f>+'3.2.1.3'!H61:I61/'3.2.1.3'!H49:I49-1</f>
        <v>0.40624688154874766</v>
      </c>
      <c r="I49" s="479"/>
      <c r="J49" s="137">
        <f>+'3.2.1.3'!J61/'3.2.1.3'!J49-1</f>
        <v>0.40624688154874766</v>
      </c>
      <c r="K49" s="129">
        <f>+'3.2.1.3'!K61/'3.2.1.3'!K49-1</f>
        <v>0.51868025230470649</v>
      </c>
      <c r="L49" s="121">
        <f>+'3.2.1.3'!L61/'3.2.1.3'!L49-1</f>
        <v>-0.1294220665499124</v>
      </c>
      <c r="M49" s="121">
        <f>+'3.2.1.3'!M61/'3.2.1.3'!M49-1</f>
        <v>0.18473981057784394</v>
      </c>
      <c r="N49" s="121">
        <f>+'3.2.1.3'!N61/'3.2.1.3'!N49-1</f>
        <v>0.89620374819798165</v>
      </c>
      <c r="O49" s="148">
        <f>+'3.2.1.3'!O61/'3.2.1.3'!O49-1</f>
        <v>0.20421840095589383</v>
      </c>
      <c r="P49" s="129">
        <f>+'3.2.1.3'!P61/'3.2.1.3'!P49-1</f>
        <v>0.22307912025135668</v>
      </c>
      <c r="Q49" s="123" t="s">
        <v>39</v>
      </c>
      <c r="R49" s="148">
        <f>+'3.2.1.3'!R61/'3.2.1.3'!R49-1</f>
        <v>0.22307912025135668</v>
      </c>
      <c r="S49" s="66" t="s">
        <v>39</v>
      </c>
      <c r="T49" s="10" t="s">
        <v>39</v>
      </c>
      <c r="U49" s="10" t="s">
        <v>39</v>
      </c>
      <c r="V49" s="123">
        <f>+'3.2.1.3'!V61/'3.2.1.3'!V49-1</f>
        <v>0.19027908435246155</v>
      </c>
      <c r="W49" s="123">
        <f>+'3.2.1.3'!W61/'3.2.1.3'!W49-1</f>
        <v>-0.22105898932957524</v>
      </c>
      <c r="X49" s="352">
        <f>+'3.2.1.3'!X61/'3.2.1.3'!X49-1</f>
        <v>9.2578423871461313E-2</v>
      </c>
      <c r="Y49" s="194" t="s">
        <v>39</v>
      </c>
      <c r="Z49" s="123">
        <f>+'3.2.1.3'!Z61/'3.2.1.3'!Z49-1</f>
        <v>8.8650577034665057E-2</v>
      </c>
      <c r="AA49" s="123">
        <f>+'3.2.1.3'!AA61/'3.2.1.3'!AA49-1</f>
        <v>0.47016918967052534</v>
      </c>
      <c r="AB49" s="123" t="s">
        <v>39</v>
      </c>
      <c r="AC49" s="123">
        <f>+'3.2.1.3'!AC61/'3.2.1.3'!AC49-1</f>
        <v>0.17899399308294406</v>
      </c>
      <c r="AD49" s="123" t="s">
        <v>39</v>
      </c>
      <c r="AE49" s="123">
        <f>+'3.2.1.3'!AE61/'3.2.1.3'!AE49-1</f>
        <v>3.0656934306569239E-2</v>
      </c>
      <c r="AF49" s="123" t="s">
        <v>39</v>
      </c>
      <c r="AG49" s="181">
        <f>+'3.2.1.3'!AG61/'3.2.1.3'!AG49-1</f>
        <v>0.12267657992565062</v>
      </c>
      <c r="AH49" s="123">
        <f>+'3.2.1.3'!AH61/'3.2.1.3'!AH49-1</f>
        <v>8.5561497326203106E-2</v>
      </c>
      <c r="AI49" s="123">
        <f>+'3.2.1.3'!AI61/'3.2.1.3'!AI49-1</f>
        <v>0.10694221508828261</v>
      </c>
      <c r="AJ49" s="123" t="s">
        <v>39</v>
      </c>
      <c r="AK49" s="137">
        <f>+'3.2.1.3'!AK61/'3.2.1.3'!AK49-1</f>
        <v>0.11415681181215387</v>
      </c>
      <c r="AL49" s="316">
        <f>+'3.2.1.3'!AL61/'3.2.1.3'!AL49-1</f>
        <v>0.14300886029857995</v>
      </c>
    </row>
    <row r="50" spans="1:38" ht="15.75" x14ac:dyDescent="0.25">
      <c r="A50" s="469" t="s">
        <v>90</v>
      </c>
      <c r="B50" s="6" t="s">
        <v>12</v>
      </c>
      <c r="C50" s="262" t="s">
        <v>39</v>
      </c>
      <c r="D50" s="113" t="s">
        <v>39</v>
      </c>
      <c r="E50" s="113" t="s">
        <v>39</v>
      </c>
      <c r="F50" s="113" t="s">
        <v>39</v>
      </c>
      <c r="G50" s="134" t="s">
        <v>39</v>
      </c>
      <c r="H50" s="40" t="s">
        <v>39</v>
      </c>
      <c r="I50" s="26" t="s">
        <v>39</v>
      </c>
      <c r="J50" s="138">
        <f>+'3.2.1.3'!J62/'3.2.1.3'!J50-1</f>
        <v>0.5340339728705854</v>
      </c>
      <c r="K50" s="130">
        <f>+'3.2.1.3'!K62/'3.2.1.3'!K50-1</f>
        <v>0.26788070731063596</v>
      </c>
      <c r="L50" s="114">
        <f>+'3.2.1.3'!L62/'3.2.1.3'!L50-1</f>
        <v>-7.0189274447949535E-2</v>
      </c>
      <c r="M50" s="114">
        <f>+'3.2.1.3'!M62/'3.2.1.3'!M50-1</f>
        <v>0.15303627224561889</v>
      </c>
      <c r="N50" s="114">
        <f>+'3.2.1.3'!N62/'3.2.1.3'!N50-1</f>
        <v>0.17295918367346941</v>
      </c>
      <c r="O50" s="149">
        <f>+'3.2.1.3'!O62/'3.2.1.3'!O50-1</f>
        <v>0.10614239626920496</v>
      </c>
      <c r="P50" s="130">
        <f>+'3.2.1.3'!P62/'3.2.1.3'!P50-1</f>
        <v>0.24575502268308491</v>
      </c>
      <c r="Q50" s="142" t="s">
        <v>39</v>
      </c>
      <c r="R50" s="149">
        <f>+'3.2.1.3'!R62/'3.2.1.3'!R50-1</f>
        <v>0.24575502268308491</v>
      </c>
      <c r="S50" s="67" t="s">
        <v>39</v>
      </c>
      <c r="T50" s="14" t="s">
        <v>39</v>
      </c>
      <c r="U50" s="14" t="s">
        <v>39</v>
      </c>
      <c r="V50" s="116">
        <f>+'3.2.1.3'!V62/'3.2.1.3'!V50-1</f>
        <v>0.19245630174793016</v>
      </c>
      <c r="W50" s="116">
        <f>+'3.2.1.3'!W62/'3.2.1.3'!W50-1</f>
        <v>0.15325460038450966</v>
      </c>
      <c r="X50" s="356">
        <f>+'3.2.1.3'!X62/'3.2.1.3'!X50-1</f>
        <v>0.18530031083926612</v>
      </c>
      <c r="Y50" s="195" t="s">
        <v>39</v>
      </c>
      <c r="Z50" s="116">
        <f>+'3.2.1.3'!Z62/'3.2.1.3'!Z50-1</f>
        <v>-8.7793144918821397E-2</v>
      </c>
      <c r="AA50" s="116">
        <f>+'3.2.1.3'!AA62/'3.2.1.3'!AA50-1</f>
        <v>8.3800373632239022E-2</v>
      </c>
      <c r="AB50" s="116" t="s">
        <v>39</v>
      </c>
      <c r="AC50" s="116">
        <f>+'3.2.1.3'!AC62/'3.2.1.3'!AC50-1</f>
        <v>9.0514594506079238E-2</v>
      </c>
      <c r="AD50" s="119" t="s">
        <v>39</v>
      </c>
      <c r="AE50" s="119">
        <f>+'3.2.1.3'!AE62/'3.2.1.3'!AE50-1</f>
        <v>-1.9993848046754858E-2</v>
      </c>
      <c r="AF50" s="116" t="s">
        <v>39</v>
      </c>
      <c r="AG50" s="182">
        <f>+'3.2.1.3'!AG62/'3.2.1.3'!AG50-1</f>
        <v>0.39398280802292263</v>
      </c>
      <c r="AH50" s="116">
        <f>+'3.2.1.3'!AH62/'3.2.1.3'!AH50-1</f>
        <v>0.19803921568627447</v>
      </c>
      <c r="AI50" s="116">
        <f>+'3.2.1.3'!AI62/'3.2.1.3'!AI50-1</f>
        <v>6.2628145386766088E-2</v>
      </c>
      <c r="AJ50" s="116" t="s">
        <v>39</v>
      </c>
      <c r="AK50" s="138">
        <f>+'3.2.1.3'!AK62/'3.2.1.3'!AK50-1</f>
        <v>-3.5936404021510437E-2</v>
      </c>
      <c r="AL50" s="314">
        <f>+'3.2.1.3'!AL62/'3.2.1.3'!AL50-1</f>
        <v>4.7728191301589673E-2</v>
      </c>
    </row>
    <row r="51" spans="1:38" ht="15.75" x14ac:dyDescent="0.25">
      <c r="A51" s="456"/>
      <c r="B51" s="4" t="s">
        <v>13</v>
      </c>
      <c r="C51" s="260" t="s">
        <v>39</v>
      </c>
      <c r="D51" s="111" t="s">
        <v>39</v>
      </c>
      <c r="E51" s="111" t="s">
        <v>39</v>
      </c>
      <c r="F51" s="111" t="s">
        <v>39</v>
      </c>
      <c r="G51" s="132" t="s">
        <v>39</v>
      </c>
      <c r="H51" s="38" t="s">
        <v>39</v>
      </c>
      <c r="I51" s="24" t="s">
        <v>39</v>
      </c>
      <c r="J51" s="136">
        <f>+'3.2.1.3'!J63/'3.2.1.3'!J51-1</f>
        <v>0.42884546217479924</v>
      </c>
      <c r="K51" s="100">
        <f>+'3.2.1.3'!K63/'3.2.1.3'!K51-1</f>
        <v>0.36274226207694538</v>
      </c>
      <c r="L51" s="112">
        <f>+'3.2.1.3'!L63/'3.2.1.3'!L51-1</f>
        <v>-3.9929793769197031E-2</v>
      </c>
      <c r="M51" s="112">
        <f>+'3.2.1.3'!M63/'3.2.1.3'!M51-1</f>
        <v>0.15703785663479009</v>
      </c>
      <c r="N51" s="112">
        <f>+'3.2.1.3'!N63/'3.2.1.3'!N51-1</f>
        <v>-9.4622019279553493E-2</v>
      </c>
      <c r="O51" s="147">
        <f>+'3.2.1.3'!O63/'3.2.1.3'!O51-1</f>
        <v>8.5847504114097584E-2</v>
      </c>
      <c r="P51" s="100">
        <f>+'3.2.1.3'!P63/'3.2.1.3'!P51-1</f>
        <v>-0.23428846616903443</v>
      </c>
      <c r="Q51" s="142" t="s">
        <v>39</v>
      </c>
      <c r="R51" s="147">
        <f>+'3.2.1.3'!R63/'3.2.1.3'!R51-1</f>
        <v>-0.23428846616903443</v>
      </c>
      <c r="S51" s="65" t="s">
        <v>39</v>
      </c>
      <c r="T51" s="9" t="s">
        <v>39</v>
      </c>
      <c r="U51" s="9" t="s">
        <v>39</v>
      </c>
      <c r="V51" s="102">
        <f>+'3.2.1.3'!V63/'3.2.1.3'!V51-1</f>
        <v>4.777721001532953E-2</v>
      </c>
      <c r="W51" s="102">
        <f>+'3.2.1.3'!W63/'3.2.1.3'!W51-1</f>
        <v>0.103280680437424</v>
      </c>
      <c r="X51" s="351">
        <f>+'3.2.1.3'!X63/'3.2.1.3'!X51-1</f>
        <v>5.932932072227004E-2</v>
      </c>
      <c r="Y51" s="193" t="s">
        <v>39</v>
      </c>
      <c r="Z51" s="116">
        <f>+'3.2.1.3'!Z63/'3.2.1.3'!Z51-1</f>
        <v>-0.19124694714529289</v>
      </c>
      <c r="AA51" s="102">
        <f>+'3.2.1.3'!AA63/'3.2.1.3'!AA51-1</f>
        <v>-4.2215161143894675E-2</v>
      </c>
      <c r="AB51" s="102" t="s">
        <v>39</v>
      </c>
      <c r="AC51" s="102">
        <f>+'3.2.1.3'!AC63/'3.2.1.3'!AC51-1</f>
        <v>4.0029264214046734E-2</v>
      </c>
      <c r="AD51" s="102" t="s">
        <v>39</v>
      </c>
      <c r="AE51" s="102">
        <f>+'3.2.1.3'!AE63/'3.2.1.3'!AE51-1</f>
        <v>-0.33407696597880643</v>
      </c>
      <c r="AF51" s="102" t="s">
        <v>39</v>
      </c>
      <c r="AG51" s="180">
        <f>+'3.2.1.3'!AG63/'3.2.1.3'!AG51-1</f>
        <v>0.65979381443298979</v>
      </c>
      <c r="AH51" s="102">
        <f>+'3.2.1.3'!AH63/'3.2.1.3'!AH51-1</f>
        <v>0.25903614457831314</v>
      </c>
      <c r="AI51" s="102">
        <f>+'3.2.1.3'!AI63/'3.2.1.3'!AI51-1</f>
        <v>5.094813799405995E-2</v>
      </c>
      <c r="AJ51" s="102" t="s">
        <v>39</v>
      </c>
      <c r="AK51" s="138">
        <f>+'3.2.1.3'!AK63/'3.2.1.3'!AK51-1</f>
        <v>-0.13760616598675846</v>
      </c>
      <c r="AL51" s="314">
        <f>+'3.2.1.3'!AL63/'3.2.1.3'!AL51-1</f>
        <v>-5.1714270287781416E-2</v>
      </c>
    </row>
    <row r="52" spans="1:38" ht="15.75" x14ac:dyDescent="0.25">
      <c r="A52" s="456"/>
      <c r="B52" s="4" t="s">
        <v>14</v>
      </c>
      <c r="C52" s="260" t="s">
        <v>39</v>
      </c>
      <c r="D52" s="111" t="s">
        <v>39</v>
      </c>
      <c r="E52" s="111" t="s">
        <v>39</v>
      </c>
      <c r="F52" s="111" t="s">
        <v>39</v>
      </c>
      <c r="G52" s="132" t="s">
        <v>39</v>
      </c>
      <c r="H52" s="38" t="s">
        <v>39</v>
      </c>
      <c r="I52" s="24" t="s">
        <v>39</v>
      </c>
      <c r="J52" s="136">
        <f>+'3.2.1.3'!J64/'3.2.1.3'!J52-1</f>
        <v>0.19655358104469567</v>
      </c>
      <c r="K52" s="100">
        <f>+'3.2.1.3'!K64/'3.2.1.3'!K52-1</f>
        <v>0.20125786163522008</v>
      </c>
      <c r="L52" s="112">
        <f>+'3.2.1.3'!L64/'3.2.1.3'!L52-1</f>
        <v>-0.14789387945077959</v>
      </c>
      <c r="M52" s="112">
        <f>+'3.2.1.3'!M64/'3.2.1.3'!M52-1</f>
        <v>-9.9391132835948914E-2</v>
      </c>
      <c r="N52" s="112">
        <f>+'3.2.1.3'!N64/'3.2.1.3'!N52-1</f>
        <v>0.33036967711745446</v>
      </c>
      <c r="O52" s="147">
        <f>+'3.2.1.3'!O64/'3.2.1.3'!O52-1</f>
        <v>-4.7021318987846228E-2</v>
      </c>
      <c r="P52" s="100">
        <f>+'3.2.1.3'!P64/'3.2.1.3'!P52-1</f>
        <v>-1</v>
      </c>
      <c r="Q52" s="142" t="s">
        <v>39</v>
      </c>
      <c r="R52" s="147">
        <f>+'3.2.1.3'!R64/'3.2.1.3'!R52-1</f>
        <v>-1</v>
      </c>
      <c r="S52" s="65" t="s">
        <v>39</v>
      </c>
      <c r="T52" s="9" t="s">
        <v>39</v>
      </c>
      <c r="U52" s="9" t="s">
        <v>39</v>
      </c>
      <c r="V52" s="102">
        <f>+'3.2.1.3'!V64/'3.2.1.3'!V52-1</f>
        <v>0.18629783184938487</v>
      </c>
      <c r="W52" s="102">
        <f>+'3.2.1.3'!W64/'3.2.1.3'!W52-1</f>
        <v>-0.12048431917427549</v>
      </c>
      <c r="X52" s="351">
        <f>+'3.2.1.3'!X64/'3.2.1.3'!X52-1</f>
        <v>0.10804516227026473</v>
      </c>
      <c r="Y52" s="193" t="s">
        <v>39</v>
      </c>
      <c r="Z52" s="116">
        <f>+'3.2.1.3'!Z64/'3.2.1.3'!Z52-1</f>
        <v>-7.2844411038333501E-2</v>
      </c>
      <c r="AA52" s="102">
        <f>+'3.2.1.3'!AA64/'3.2.1.3'!AA52-1</f>
        <v>-0.25441919191919193</v>
      </c>
      <c r="AB52" s="102" t="s">
        <v>39</v>
      </c>
      <c r="AC52" s="102">
        <f>+'3.2.1.3'!AC64/'3.2.1.3'!AC52-1</f>
        <v>0.21506665726176211</v>
      </c>
      <c r="AD52" s="102" t="s">
        <v>39</v>
      </c>
      <c r="AE52" s="102">
        <f>+'3.2.1.3'!AE64/'3.2.1.3'!AE52-1</f>
        <v>-0.23452897122585736</v>
      </c>
      <c r="AF52" s="102" t="s">
        <v>39</v>
      </c>
      <c r="AG52" s="180">
        <f>+'3.2.1.3'!AG64/'3.2.1.3'!AG52-1</f>
        <v>2.8231797919762158E-2</v>
      </c>
      <c r="AH52" s="102">
        <f>+'3.2.1.3'!AH64/'3.2.1.3'!AH52-1</f>
        <v>-5.9623430962343127E-2</v>
      </c>
      <c r="AI52" s="102">
        <f>+'3.2.1.3'!AI64/'3.2.1.3'!AI52-1</f>
        <v>5.3727810650887609E-2</v>
      </c>
      <c r="AJ52" s="102" t="s">
        <v>39</v>
      </c>
      <c r="AK52" s="138">
        <f>+'3.2.1.3'!AK64/'3.2.1.3'!AK52-1</f>
        <v>-1.6290283807288253E-2</v>
      </c>
      <c r="AL52" s="314">
        <f>+'3.2.1.3'!AL64/'3.2.1.3'!AL52-1</f>
        <v>-3.4997469425370742E-2</v>
      </c>
    </row>
    <row r="53" spans="1:38" ht="15.75" x14ac:dyDescent="0.25">
      <c r="A53" s="456"/>
      <c r="B53" s="4" t="s">
        <v>15</v>
      </c>
      <c r="C53" s="260" t="s">
        <v>39</v>
      </c>
      <c r="D53" s="111" t="s">
        <v>39</v>
      </c>
      <c r="E53" s="111" t="s">
        <v>39</v>
      </c>
      <c r="F53" s="111" t="s">
        <v>39</v>
      </c>
      <c r="G53" s="132" t="s">
        <v>39</v>
      </c>
      <c r="H53" s="38" t="s">
        <v>39</v>
      </c>
      <c r="I53" s="24" t="s">
        <v>39</v>
      </c>
      <c r="J53" s="136">
        <f>+'3.2.1.3'!J65/'3.2.1.3'!J53-1</f>
        <v>0.50253317249698437</v>
      </c>
      <c r="K53" s="100">
        <f>+'3.2.1.3'!K65/'3.2.1.3'!K53-1</f>
        <v>0.29658086822896657</v>
      </c>
      <c r="L53" s="112">
        <f>+'3.2.1.3'!L65/'3.2.1.3'!L53-1</f>
        <v>1.9142983360329824E-2</v>
      </c>
      <c r="M53" s="112">
        <f>+'3.2.1.3'!M65/'3.2.1.3'!M53-1</f>
        <v>4.733417296389586E-2</v>
      </c>
      <c r="N53" s="112">
        <f>+'3.2.1.3'!N65/'3.2.1.3'!N53-1</f>
        <v>0.23411885245901631</v>
      </c>
      <c r="O53" s="147">
        <f>+'3.2.1.3'!O65/'3.2.1.3'!O53-1</f>
        <v>8.6710740634281969E-2</v>
      </c>
      <c r="P53" s="100">
        <f>+'3.2.1.3'!P65/'3.2.1.3'!P53-1</f>
        <v>-1</v>
      </c>
      <c r="Q53" s="142" t="s">
        <v>39</v>
      </c>
      <c r="R53" s="147">
        <f>+'3.2.1.3'!R65/'3.2.1.3'!R53-1</f>
        <v>-1</v>
      </c>
      <c r="S53" s="65" t="s">
        <v>39</v>
      </c>
      <c r="T53" s="9" t="s">
        <v>39</v>
      </c>
      <c r="U53" s="9" t="s">
        <v>39</v>
      </c>
      <c r="V53" s="102">
        <f>+'3.2.1.3'!V65/'3.2.1.3'!V53-1</f>
        <v>2.2871244635193131</v>
      </c>
      <c r="W53" s="102">
        <f>+'3.2.1.3'!W65/'3.2.1.3'!W53-1</f>
        <v>-0.64679196370706415</v>
      </c>
      <c r="X53" s="351">
        <f>+'3.2.1.3'!X65/'3.2.1.3'!X53-1</f>
        <v>9.0365018601391123E-2</v>
      </c>
      <c r="Y53" s="193" t="s">
        <v>39</v>
      </c>
      <c r="Z53" s="116">
        <f>+'3.2.1.3'!Z65/'3.2.1.3'!Z53-1</f>
        <v>-0.33286592944325821</v>
      </c>
      <c r="AA53" s="102">
        <f>+'3.2.1.3'!AA65/'3.2.1.3'!AA53-1</f>
        <v>-0.74279379157427938</v>
      </c>
      <c r="AB53" s="102" t="s">
        <v>39</v>
      </c>
      <c r="AC53" s="102">
        <f>+'3.2.1.3'!AC65/'3.2.1.3'!AC53-1</f>
        <v>0.15827902959880658</v>
      </c>
      <c r="AD53" s="102" t="s">
        <v>39</v>
      </c>
      <c r="AE53" s="102">
        <f>+'3.2.1.3'!AE65/'3.2.1.3'!AE53-1</f>
        <v>-0.29836065573770487</v>
      </c>
      <c r="AF53" s="102" t="s">
        <v>39</v>
      </c>
      <c r="AG53" s="180">
        <f>+'3.2.1.3'!AG65/'3.2.1.3'!AG53-1</f>
        <v>0.49196787148594368</v>
      </c>
      <c r="AH53" s="102">
        <f>+'3.2.1.3'!AH65/'3.2.1.3'!AH53-1</f>
        <v>0.61233480176211463</v>
      </c>
      <c r="AI53" s="102">
        <f>+'3.2.1.3'!AI65/'3.2.1.3'!AI53-1</f>
        <v>0.55448331322878963</v>
      </c>
      <c r="AJ53" s="102" t="s">
        <v>39</v>
      </c>
      <c r="AK53" s="138">
        <f>+'3.2.1.3'!AK65/'3.2.1.3'!AK53-1</f>
        <v>-0.15229637743525548</v>
      </c>
      <c r="AL53" s="314">
        <f>+'3.2.1.3'!AL65/'3.2.1.3'!AL53-1</f>
        <v>-5.5257236854544423E-2</v>
      </c>
    </row>
    <row r="54" spans="1:38" ht="15.75" x14ac:dyDescent="0.25">
      <c r="A54" s="456"/>
      <c r="B54" s="4" t="s">
        <v>16</v>
      </c>
      <c r="C54" s="260" t="s">
        <v>39</v>
      </c>
      <c r="D54" s="111" t="s">
        <v>39</v>
      </c>
      <c r="E54" s="111" t="s">
        <v>39</v>
      </c>
      <c r="F54" s="111" t="s">
        <v>39</v>
      </c>
      <c r="G54" s="132" t="s">
        <v>39</v>
      </c>
      <c r="H54" s="38" t="s">
        <v>39</v>
      </c>
      <c r="I54" s="24" t="s">
        <v>39</v>
      </c>
      <c r="J54" s="136">
        <f>+'3.2.1.3'!J66/'3.2.1.3'!J54-1</f>
        <v>0.34412538611142884</v>
      </c>
      <c r="K54" s="100">
        <f>+'3.2.1.3'!K66/'3.2.1.3'!K54-1</f>
        <v>2.6019417475728224E-2</v>
      </c>
      <c r="L54" s="112">
        <f>+'3.2.1.3'!L66/'3.2.1.3'!L54-1</f>
        <v>-0.26888139112379961</v>
      </c>
      <c r="M54" s="112">
        <f>+'3.2.1.3'!M66/'3.2.1.3'!M54-1</f>
        <v>-0.16596853765242481</v>
      </c>
      <c r="N54" s="112">
        <f>+'3.2.1.3'!N66/'3.2.1.3'!N54-1</f>
        <v>0.36407103825136611</v>
      </c>
      <c r="O54" s="147">
        <f>+'3.2.1.3'!O66/'3.2.1.3'!O54-1</f>
        <v>-0.14474386339381007</v>
      </c>
      <c r="P54" s="100">
        <f>+'3.2.1.3'!P66/'3.2.1.3'!P54-1</f>
        <v>-1</v>
      </c>
      <c r="Q54" s="142" t="s">
        <v>39</v>
      </c>
      <c r="R54" s="147">
        <f>+'3.2.1.3'!R66/'3.2.1.3'!R54-1</f>
        <v>-1</v>
      </c>
      <c r="S54" s="65" t="s">
        <v>39</v>
      </c>
      <c r="T54" s="9" t="s">
        <v>39</v>
      </c>
      <c r="U54" s="9" t="s">
        <v>39</v>
      </c>
      <c r="V54" s="102">
        <f>+'3.2.1.3'!V66/'3.2.1.3'!V54-1</f>
        <v>5.0120026187531863E-2</v>
      </c>
      <c r="W54" s="102">
        <f>+'3.2.1.3'!W66/'3.2.1.3'!W54-1</f>
        <v>-9.8617701671136815E-2</v>
      </c>
      <c r="X54" s="351">
        <f>+'3.2.1.3'!X66/'3.2.1.3'!X54-1</f>
        <v>1.1347746584919882E-2</v>
      </c>
      <c r="Y54" s="193" t="s">
        <v>39</v>
      </c>
      <c r="Z54" s="116">
        <f>+'3.2.1.3'!Z66/'3.2.1.3'!Z54-1</f>
        <v>-0.42182520848871108</v>
      </c>
      <c r="AA54" s="102" t="s">
        <v>39</v>
      </c>
      <c r="AB54" s="102" t="s">
        <v>39</v>
      </c>
      <c r="AC54" s="102">
        <f>+'3.2.1.3'!AC66/'3.2.1.3'!AC54-1</f>
        <v>0.1194598624803247</v>
      </c>
      <c r="AD54" s="102" t="s">
        <v>39</v>
      </c>
      <c r="AE54" s="102">
        <f>+'3.2.1.3'!AE66/'3.2.1.3'!AE54-1</f>
        <v>0.17688831504196245</v>
      </c>
      <c r="AF54" s="102" t="s">
        <v>39</v>
      </c>
      <c r="AG54" s="180">
        <f>+'3.2.1.3'!AG66/'3.2.1.3'!AG54-1</f>
        <v>-0.28661616161616166</v>
      </c>
      <c r="AH54" s="102">
        <f>+'3.2.1.3'!AH66/'3.2.1.3'!AH54-1</f>
        <v>0.15832363213038425</v>
      </c>
      <c r="AI54" s="102">
        <f>+'3.2.1.3'!AI66/'3.2.1.3'!AI54-1</f>
        <v>7.0096942580164079E-2</v>
      </c>
      <c r="AJ54" s="102" t="s">
        <v>39</v>
      </c>
      <c r="AK54" s="138">
        <f>+'3.2.1.3'!AK66/'3.2.1.3'!AK54-1</f>
        <v>-0.23712344093150461</v>
      </c>
      <c r="AL54" s="314">
        <f>+'3.2.1.3'!AL66/'3.2.1.3'!AL54-1</f>
        <v>-0.15670904293595589</v>
      </c>
    </row>
    <row r="55" spans="1:38" ht="15.75" x14ac:dyDescent="0.25">
      <c r="A55" s="456"/>
      <c r="B55" s="4" t="s">
        <v>17</v>
      </c>
      <c r="C55" s="260" t="s">
        <v>39</v>
      </c>
      <c r="D55" s="111" t="s">
        <v>39</v>
      </c>
      <c r="E55" s="111" t="s">
        <v>39</v>
      </c>
      <c r="F55" s="111" t="s">
        <v>39</v>
      </c>
      <c r="G55" s="132" t="s">
        <v>39</v>
      </c>
      <c r="H55" s="38" t="s">
        <v>39</v>
      </c>
      <c r="I55" s="24" t="s">
        <v>39</v>
      </c>
      <c r="J55" s="136">
        <f>+'3.2.1.3'!J67/'3.2.1.3'!J55-1</f>
        <v>0.19208242950108456</v>
      </c>
      <c r="K55" s="100">
        <f>+'3.2.1.3'!K67/'3.2.1.3'!K55-1</f>
        <v>-6.9386038687973106E-2</v>
      </c>
      <c r="L55" s="112">
        <f>+'3.2.1.3'!L67/'3.2.1.3'!L55-1</f>
        <v>0.23582528349433018</v>
      </c>
      <c r="M55" s="112">
        <f>+'3.2.1.3'!M67/'3.2.1.3'!M55-1</f>
        <v>4.5422781271837964E-2</v>
      </c>
      <c r="N55" s="112">
        <f>+'3.2.1.3'!N67/'3.2.1.3'!N55-1</f>
        <v>0.90257352941176472</v>
      </c>
      <c r="O55" s="147">
        <f>+'3.2.1.3'!O67/'3.2.1.3'!O55-1</f>
        <v>0.13857499702628773</v>
      </c>
      <c r="P55" s="100">
        <f>+'3.2.1.3'!P67/'3.2.1.3'!P55-1</f>
        <v>-0.62626672071341716</v>
      </c>
      <c r="Q55" s="142" t="s">
        <v>39</v>
      </c>
      <c r="R55" s="147">
        <f>+'3.2.1.3'!R67/'3.2.1.3'!R55-1</f>
        <v>-0.62626672071341716</v>
      </c>
      <c r="S55" s="103" t="s">
        <v>39</v>
      </c>
      <c r="T55" s="9" t="s">
        <v>39</v>
      </c>
      <c r="U55" s="9" t="s">
        <v>39</v>
      </c>
      <c r="V55" s="102">
        <f>+'3.2.1.3'!V67/'3.2.1.3'!V55-1</f>
        <v>0.12455516014234869</v>
      </c>
      <c r="W55" s="102">
        <f>+'3.2.1.3'!W67/'3.2.1.3'!W55-1</f>
        <v>0.19696573371697612</v>
      </c>
      <c r="X55" s="351">
        <f>+'3.2.1.3'!X67/'3.2.1.3'!X55-1</f>
        <v>0.14894668561191082</v>
      </c>
      <c r="Y55" s="193" t="s">
        <v>39</v>
      </c>
      <c r="Z55" s="116">
        <f>+'3.2.1.3'!Z67/'3.2.1.3'!Z55-1</f>
        <v>-0.23254243827160492</v>
      </c>
      <c r="AA55" s="102" t="s">
        <v>39</v>
      </c>
      <c r="AB55" s="102" t="s">
        <v>39</v>
      </c>
      <c r="AC55" s="102">
        <f>+'3.2.1.3'!AC67/'3.2.1.3'!AC55-1</f>
        <v>0.2553213158162746</v>
      </c>
      <c r="AD55" s="102" t="s">
        <v>39</v>
      </c>
      <c r="AE55" s="102">
        <f>+'3.2.1.3'!AE67/'3.2.1.3'!AE55-1</f>
        <v>-0.35350479072112961</v>
      </c>
      <c r="AF55" s="102" t="s">
        <v>39</v>
      </c>
      <c r="AG55" s="180">
        <f>+'3.2.1.3'!AG67/'3.2.1.3'!AG55-1</f>
        <v>3.4836065573770503E-2</v>
      </c>
      <c r="AH55" s="102">
        <f>+'3.2.1.3'!AH67/'3.2.1.3'!AH55-1</f>
        <v>0.35519125683060104</v>
      </c>
      <c r="AI55" s="102">
        <f>+'3.2.1.3'!AI67/'3.2.1.3'!AI55-1</f>
        <v>-0.70777385159010597</v>
      </c>
      <c r="AJ55" s="102" t="s">
        <v>39</v>
      </c>
      <c r="AK55" s="138">
        <f>+'3.2.1.3'!AK67/'3.2.1.3'!AK55-1</f>
        <v>-0.14412633061567215</v>
      </c>
      <c r="AL55" s="314">
        <f>+'3.2.1.3'!AL67/'3.2.1.3'!AL55-1</f>
        <v>-9.8841496776649329E-3</v>
      </c>
    </row>
    <row r="56" spans="1:38" ht="15.75" x14ac:dyDescent="0.25">
      <c r="A56" s="456"/>
      <c r="B56" s="4" t="s">
        <v>18</v>
      </c>
      <c r="C56" s="260" t="s">
        <v>39</v>
      </c>
      <c r="D56" s="111" t="s">
        <v>39</v>
      </c>
      <c r="E56" s="111" t="s">
        <v>39</v>
      </c>
      <c r="F56" s="111" t="s">
        <v>39</v>
      </c>
      <c r="G56" s="132" t="s">
        <v>39</v>
      </c>
      <c r="H56" s="38" t="s">
        <v>39</v>
      </c>
      <c r="I56" s="24" t="s">
        <v>39</v>
      </c>
      <c r="J56" s="136">
        <f>+'3.2.1.3'!J68/'3.2.1.3'!J56-1</f>
        <v>0.12981267062035196</v>
      </c>
      <c r="K56" s="100">
        <f>+'3.2.1.3'!K68/'3.2.1.3'!K56-1</f>
        <v>0.25276909968758865</v>
      </c>
      <c r="L56" s="112">
        <f>+'3.2.1.3'!L68/'3.2.1.3'!L56-1</f>
        <v>7.0960277670651717E-2</v>
      </c>
      <c r="M56" s="112">
        <f>+'3.2.1.3'!M68/'3.2.1.3'!M56-1</f>
        <v>0.18009106610142878</v>
      </c>
      <c r="N56" s="112">
        <f>+'3.2.1.3'!N68/'3.2.1.3'!N56-1</f>
        <v>0.37185125949620157</v>
      </c>
      <c r="O56" s="147">
        <f>+'3.2.1.3'!O68/'3.2.1.3'!O56-1</f>
        <v>0.1758167225592524</v>
      </c>
      <c r="P56" s="100">
        <f>+'3.2.1.3'!P68/'3.2.1.3'!P56-1</f>
        <v>5.066935367784664E-2</v>
      </c>
      <c r="Q56" s="142" t="s">
        <v>39</v>
      </c>
      <c r="R56" s="147">
        <f>+'3.2.1.3'!R68/'3.2.1.3'!R56-1</f>
        <v>5.066935367784664E-2</v>
      </c>
      <c r="S56" s="103" t="s">
        <v>39</v>
      </c>
      <c r="T56" s="9" t="s">
        <v>39</v>
      </c>
      <c r="U56" s="9" t="s">
        <v>39</v>
      </c>
      <c r="V56" s="102">
        <f>+'3.2.1.3'!V68/'3.2.1.3'!V56-1</f>
        <v>5.3830352827452854E-2</v>
      </c>
      <c r="W56" s="102">
        <f>+'3.2.1.3'!W68/'3.2.1.3'!W56-1</f>
        <v>-0.11798347807667864</v>
      </c>
      <c r="X56" s="351">
        <f>+'3.2.1.3'!X68/'3.2.1.3'!X56-1</f>
        <v>9.5238095238095344E-2</v>
      </c>
      <c r="Y56" s="193" t="s">
        <v>39</v>
      </c>
      <c r="Z56" s="116">
        <f>+'3.2.1.3'!Z68/'3.2.1.3'!Z56-1</f>
        <v>-0.27337754036961992</v>
      </c>
      <c r="AA56" s="102" t="s">
        <v>39</v>
      </c>
      <c r="AB56" s="102" t="s">
        <v>39</v>
      </c>
      <c r="AC56" s="102">
        <f>+'3.2.1.3'!AC68/'3.2.1.3'!AC56-1</f>
        <v>0.11049127226920996</v>
      </c>
      <c r="AD56" s="102" t="s">
        <v>39</v>
      </c>
      <c r="AE56" s="102">
        <f>+'3.2.1.3'!AE68/'3.2.1.3'!AE56-1</f>
        <v>-0.42751651768363774</v>
      </c>
      <c r="AF56" s="102" t="s">
        <v>39</v>
      </c>
      <c r="AG56" s="180">
        <f>+'3.2.1.3'!AG68/'3.2.1.3'!AG56-1</f>
        <v>0.22270742358078599</v>
      </c>
      <c r="AH56" s="102">
        <f>+'3.2.1.3'!AH68/'3.2.1.3'!AH56-1</f>
        <v>7.9113924050632889E-2</v>
      </c>
      <c r="AI56" s="102">
        <f>+'3.2.1.3'!AI68/'3.2.1.3'!AI56-1</f>
        <v>-0.63619839002856393</v>
      </c>
      <c r="AJ56" s="102" t="s">
        <v>39</v>
      </c>
      <c r="AK56" s="138">
        <f>+'3.2.1.3'!AK68/'3.2.1.3'!AK56-1</f>
        <v>-0.19078879532565729</v>
      </c>
      <c r="AL56" s="314">
        <f>+'3.2.1.3'!AL68/'3.2.1.3'!AL56-1</f>
        <v>-8.8288609070016344E-3</v>
      </c>
    </row>
    <row r="57" spans="1:38" ht="15.75" x14ac:dyDescent="0.25">
      <c r="A57" s="456"/>
      <c r="B57" s="4" t="s">
        <v>19</v>
      </c>
      <c r="C57" s="260" t="s">
        <v>39</v>
      </c>
      <c r="D57" s="111">
        <f>+'3.2.1.3'!D69/'3.2.1.3'!D57-1</f>
        <v>0.20661157024793386</v>
      </c>
      <c r="E57" s="111" t="s">
        <v>39</v>
      </c>
      <c r="F57" s="111" t="s">
        <v>39</v>
      </c>
      <c r="G57" s="132">
        <f>+'3.2.1.3'!G69/'3.2.1.3'!G57-1</f>
        <v>6.8181818181818183</v>
      </c>
      <c r="H57" s="38" t="s">
        <v>39</v>
      </c>
      <c r="I57" s="24" t="s">
        <v>39</v>
      </c>
      <c r="J57" s="136">
        <f>+'3.2.1.3'!J69/'3.2.1.3'!J57-1</f>
        <v>1.0262257696693311E-2</v>
      </c>
      <c r="K57" s="100">
        <f>+'3.2.1.3'!K69/'3.2.1.3'!K57-1</f>
        <v>0.27454545454545465</v>
      </c>
      <c r="L57" s="112">
        <f>+'3.2.1.3'!L69/'3.2.1.3'!L57-1</f>
        <v>-0.16339049212323997</v>
      </c>
      <c r="M57" s="112">
        <f>+'3.2.1.3'!M69/'3.2.1.3'!M57-1</f>
        <v>-7.9224876070301931E-2</v>
      </c>
      <c r="N57" s="112">
        <f>+'3.2.1.3'!N69/'3.2.1.3'!N57-1</f>
        <v>0.31591886908420408</v>
      </c>
      <c r="O57" s="147">
        <f>+'3.2.1.3'!O69/'3.2.1.3'!O57-1</f>
        <v>-4.222674813306182E-2</v>
      </c>
      <c r="P57" s="100">
        <f>+'3.2.1.3'!P69/'3.2.1.3'!P57-1</f>
        <v>8.1618168914123546E-2</v>
      </c>
      <c r="Q57" s="142" t="s">
        <v>39</v>
      </c>
      <c r="R57" s="147">
        <f>+'3.2.1.3'!R69/'3.2.1.3'!R57-1</f>
        <v>8.1618168914123546E-2</v>
      </c>
      <c r="S57" s="103" t="s">
        <v>39</v>
      </c>
      <c r="T57" s="9" t="s">
        <v>39</v>
      </c>
      <c r="U57" s="9" t="s">
        <v>39</v>
      </c>
      <c r="V57" s="102">
        <f>+'3.2.1.3'!V69/'3.2.1.3'!V57-1</f>
        <v>0.16426467075404094</v>
      </c>
      <c r="W57" s="102">
        <f>+'3.2.1.3'!W69/'3.2.1.3'!W57-1</f>
        <v>-0.12112618999392344</v>
      </c>
      <c r="X57" s="351">
        <f>+'3.2.1.3'!X69/'3.2.1.3'!X57-1</f>
        <v>0.12905807041609507</v>
      </c>
      <c r="Y57" s="193" t="s">
        <v>39</v>
      </c>
      <c r="Z57" s="116">
        <f>+'3.2.1.3'!Z69/'3.2.1.3'!Z57-1</f>
        <v>-0.29651292750167646</v>
      </c>
      <c r="AA57" s="102" t="s">
        <v>39</v>
      </c>
      <c r="AB57" s="102" t="s">
        <v>39</v>
      </c>
      <c r="AC57" s="102">
        <f>+'3.2.1.3'!AC69/'3.2.1.3'!AC57-1</f>
        <v>0.13763975155279495</v>
      </c>
      <c r="AD57" s="102" t="s">
        <v>39</v>
      </c>
      <c r="AE57" s="102">
        <f>+'3.2.1.3'!AE69/'3.2.1.3'!AE57-1</f>
        <v>-0.37283398546674118</v>
      </c>
      <c r="AF57" s="102" t="s">
        <v>39</v>
      </c>
      <c r="AG57" s="180">
        <f>+'3.2.1.3'!AG69/'3.2.1.3'!AG57-1</f>
        <v>0.25089605734767018</v>
      </c>
      <c r="AH57" s="102">
        <f>+'3.2.1.3'!AH69/'3.2.1.3'!AH57-1</f>
        <v>0.22696011004126548</v>
      </c>
      <c r="AI57" s="102">
        <f>+'3.2.1.3'!AI69/'3.2.1.3'!AI57-1</f>
        <v>-0.3583456425406204</v>
      </c>
      <c r="AJ57" s="102" t="s">
        <v>39</v>
      </c>
      <c r="AK57" s="138">
        <f>+'3.2.1.3'!AK69/'3.2.1.3'!AK57-1</f>
        <v>-0.17378787878787882</v>
      </c>
      <c r="AL57" s="314">
        <f>+'3.2.1.3'!AL69/'3.2.1.3'!AL57-1</f>
        <v>-5.2571767379811285E-2</v>
      </c>
    </row>
    <row r="58" spans="1:38" ht="15.75" x14ac:dyDescent="0.25">
      <c r="A58" s="456"/>
      <c r="B58" s="4" t="s">
        <v>20</v>
      </c>
      <c r="C58" s="260" t="s">
        <v>39</v>
      </c>
      <c r="D58" s="111">
        <f>+'3.2.1.3'!D70/'3.2.1.3'!D58-1</f>
        <v>0.11556064073226535</v>
      </c>
      <c r="E58" s="111" t="s">
        <v>39</v>
      </c>
      <c r="F58" s="111" t="s">
        <v>39</v>
      </c>
      <c r="G58" s="132">
        <f>+'3.2.1.3'!G70/'3.2.1.3'!G58-1</f>
        <v>1.5434782608695654</v>
      </c>
      <c r="H58" s="38" t="s">
        <v>39</v>
      </c>
      <c r="I58" s="24" t="s">
        <v>39</v>
      </c>
      <c r="J58" s="136">
        <f>+'3.2.1.3'!J70/'3.2.1.3'!J58-1</f>
        <v>9.2421269040276588E-2</v>
      </c>
      <c r="K58" s="100">
        <f>+'3.2.1.3'!K70/'3.2.1.3'!K58-1</f>
        <v>-4.1468819246597066E-2</v>
      </c>
      <c r="L58" s="112">
        <f>+'3.2.1.3'!L70/'3.2.1.3'!L58-1</f>
        <v>-0.1415384615384615</v>
      </c>
      <c r="M58" s="112">
        <f>+'3.2.1.3'!M70/'3.2.1.3'!M58-1</f>
        <v>-0.14538215014081768</v>
      </c>
      <c r="N58" s="112">
        <f>+'3.2.1.3'!N70/'3.2.1.3'!N58-1</f>
        <v>0.21446509291813154</v>
      </c>
      <c r="O58" s="147">
        <f>+'3.2.1.3'!O70/'3.2.1.3'!O58-1</f>
        <v>-9.5271634502512081E-2</v>
      </c>
      <c r="P58" s="100">
        <f>+'3.2.1.3'!P70/'3.2.1.3'!P58-1</f>
        <v>0.14200970699262982</v>
      </c>
      <c r="Q58" s="142" t="s">
        <v>39</v>
      </c>
      <c r="R58" s="147">
        <f>+'3.2.1.3'!R70/'3.2.1.3'!R58-1</f>
        <v>0.14200970699262982</v>
      </c>
      <c r="S58" s="103" t="s">
        <v>39</v>
      </c>
      <c r="T58" s="9" t="s">
        <v>39</v>
      </c>
      <c r="U58" s="9" t="s">
        <v>39</v>
      </c>
      <c r="V58" s="102">
        <f>+'3.2.1.3'!V70/'3.2.1.3'!V58-1</f>
        <v>0.20747723793409079</v>
      </c>
      <c r="W58" s="102">
        <f>+'3.2.1.3'!W70/'3.2.1.3'!W58-1</f>
        <v>-0.19048510957108078</v>
      </c>
      <c r="X58" s="351">
        <f>+'3.2.1.3'!X70/'3.2.1.3'!X58-1</f>
        <v>0.13414084507042245</v>
      </c>
      <c r="Y58" s="193" t="s">
        <v>39</v>
      </c>
      <c r="Z58" s="116">
        <f>+'3.2.1.3'!Z70/'3.2.1.3'!Z58-1</f>
        <v>-0.2125304670955368</v>
      </c>
      <c r="AA58" s="102" t="s">
        <v>39</v>
      </c>
      <c r="AB58" s="102" t="s">
        <v>39</v>
      </c>
      <c r="AC58" s="102">
        <f>+'3.2.1.3'!AC70/'3.2.1.3'!AC58-1</f>
        <v>0.16267594240414174</v>
      </c>
      <c r="AD58" s="102" t="s">
        <v>39</v>
      </c>
      <c r="AE58" s="102">
        <f>+'3.2.1.3'!AE70/'3.2.1.3'!AE58-1</f>
        <v>-0.19306634787806332</v>
      </c>
      <c r="AF58" s="102" t="s">
        <v>39</v>
      </c>
      <c r="AG58" s="180">
        <f>+'3.2.1.3'!AG70/'3.2.1.3'!AG58-1</f>
        <v>0.41165413533834583</v>
      </c>
      <c r="AH58" s="102">
        <f>+'3.2.1.3'!AH70/'3.2.1.3'!AH58-1</f>
        <v>0.16022889842632337</v>
      </c>
      <c r="AI58" s="102">
        <f>+'3.2.1.3'!AI70/'3.2.1.3'!AI58-1</f>
        <v>-0.26844262295081966</v>
      </c>
      <c r="AJ58" s="102" t="s">
        <v>39</v>
      </c>
      <c r="AK58" s="138">
        <f>+'3.2.1.3'!AK70/'3.2.1.3'!AK58-1</f>
        <v>-8.5853241168126426E-2</v>
      </c>
      <c r="AL58" s="314">
        <f>+'3.2.1.3'!AL70/'3.2.1.3'!AL58-1</f>
        <v>-3.3102049742539386E-3</v>
      </c>
    </row>
    <row r="59" spans="1:38" ht="15.75" x14ac:dyDescent="0.25">
      <c r="A59" s="456"/>
      <c r="B59" s="4" t="s">
        <v>21</v>
      </c>
      <c r="C59" s="260" t="s">
        <v>39</v>
      </c>
      <c r="D59" s="111">
        <f>+'3.2.1.3'!D71/'3.2.1.3'!D59-1</f>
        <v>0.39215686274509798</v>
      </c>
      <c r="E59" s="111" t="s">
        <v>39</v>
      </c>
      <c r="F59" s="111" t="s">
        <v>39</v>
      </c>
      <c r="G59" s="132">
        <f>+'3.2.1.3'!G71/'3.2.1.3'!G59-1</f>
        <v>4.0522875816993462</v>
      </c>
      <c r="H59" s="38" t="s">
        <v>39</v>
      </c>
      <c r="I59" s="24" t="s">
        <v>39</v>
      </c>
      <c r="J59" s="136">
        <f>+'3.2.1.3'!J71/'3.2.1.3'!J59-1</f>
        <v>6.8439444302395014E-2</v>
      </c>
      <c r="K59" s="100">
        <f>+'3.2.1.3'!K71/'3.2.1.3'!K59-1</f>
        <v>0.25784190715181943</v>
      </c>
      <c r="L59" s="112">
        <f>+'3.2.1.3'!L71/'3.2.1.3'!L59-1</f>
        <v>-3.2375346260387849E-2</v>
      </c>
      <c r="M59" s="112">
        <f>+'3.2.1.3'!M71/'3.2.1.3'!M59-1</f>
        <v>6.2045357295679171E-3</v>
      </c>
      <c r="N59" s="112">
        <f>+'3.2.1.3'!N71/'3.2.1.3'!N59-1</f>
        <v>-0.41062992125984255</v>
      </c>
      <c r="O59" s="147">
        <f>+'3.2.1.3'!O71/'3.2.1.3'!O59-1</f>
        <v>-1.6784960675234939E-2</v>
      </c>
      <c r="P59" s="100">
        <f>+'3.2.1.3'!P71/'3.2.1.3'!P59-1</f>
        <v>-5.7016899338721561E-2</v>
      </c>
      <c r="Q59" s="142" t="s">
        <v>39</v>
      </c>
      <c r="R59" s="147">
        <f>+'3.2.1.3'!R71/'3.2.1.3'!R59-1</f>
        <v>-5.7016899338721561E-2</v>
      </c>
      <c r="S59" s="103" t="s">
        <v>39</v>
      </c>
      <c r="T59" s="9" t="s">
        <v>39</v>
      </c>
      <c r="U59" s="9" t="s">
        <v>39</v>
      </c>
      <c r="V59" s="102">
        <f>+'3.2.1.3'!V71/'3.2.1.3'!V59-1</f>
        <v>7.3022959183673519E-2</v>
      </c>
      <c r="W59" s="102">
        <f>+'3.2.1.3'!W71/'3.2.1.3'!W59-1</f>
        <v>-0.11949429037520387</v>
      </c>
      <c r="X59" s="351">
        <f>+'3.2.1.3'!X71/'3.2.1.3'!X59-1</f>
        <v>7.7924601632335833E-2</v>
      </c>
      <c r="Y59" s="193" t="s">
        <v>39</v>
      </c>
      <c r="Z59" s="116">
        <f>+'3.2.1.3'!Z71/'3.2.1.3'!Z59-1</f>
        <v>-0.34294013783676025</v>
      </c>
      <c r="AA59" s="102" t="s">
        <v>39</v>
      </c>
      <c r="AB59" s="102" t="s">
        <v>39</v>
      </c>
      <c r="AC59" s="102">
        <f>+'3.2.1.3'!AC71/'3.2.1.3'!AC59-1</f>
        <v>2.3946784922394659E-2</v>
      </c>
      <c r="AD59" s="102" t="s">
        <v>39</v>
      </c>
      <c r="AE59" s="102">
        <f>+'3.2.1.3'!AE71/'3.2.1.3'!AE59-1</f>
        <v>-0.36327345309381243</v>
      </c>
      <c r="AF59" s="102" t="s">
        <v>39</v>
      </c>
      <c r="AG59" s="180">
        <f>+'3.2.1.3'!AG71/'3.2.1.3'!AG59-1</f>
        <v>0.26573426573426584</v>
      </c>
      <c r="AH59" s="102">
        <f>+'3.2.1.3'!AH71/'3.2.1.3'!AH59-1</f>
        <v>0.18191603875134543</v>
      </c>
      <c r="AI59" s="102">
        <f>+'3.2.1.3'!AI71/'3.2.1.3'!AI59-1</f>
        <v>-0.32177191328934962</v>
      </c>
      <c r="AJ59" s="102" t="s">
        <v>39</v>
      </c>
      <c r="AK59" s="138">
        <f>+'3.2.1.3'!AK71/'3.2.1.3'!AK59-1</f>
        <v>-0.22520888658591875</v>
      </c>
      <c r="AL59" s="314">
        <f>+'3.2.1.3'!AL71/'3.2.1.3'!AL59-1</f>
        <v>-9.0129142220328418E-2</v>
      </c>
    </row>
    <row r="60" spans="1:38" ht="15.75" x14ac:dyDescent="0.25">
      <c r="A60" s="456"/>
      <c r="B60" s="4" t="s">
        <v>22</v>
      </c>
      <c r="C60" s="260" t="s">
        <v>39</v>
      </c>
      <c r="D60" s="111">
        <f>+'3.2.1.3'!D72/'3.2.1.3'!D60-1</f>
        <v>0.80891719745222934</v>
      </c>
      <c r="E60" s="111" t="s">
        <v>39</v>
      </c>
      <c r="F60" s="111" t="s">
        <v>39</v>
      </c>
      <c r="G60" s="132">
        <f>+'3.2.1.3'!G72/'3.2.1.3'!G60-1</f>
        <v>4.2834394904458595</v>
      </c>
      <c r="H60" s="38" t="s">
        <v>39</v>
      </c>
      <c r="I60" s="24" t="s">
        <v>39</v>
      </c>
      <c r="J60" s="136">
        <f>+'3.2.1.3'!J72/'3.2.1.3'!J60-1</f>
        <v>-0.29580817957656658</v>
      </c>
      <c r="K60" s="100">
        <f>+'3.2.1.3'!K72/'3.2.1.3'!K60-1</f>
        <v>5.654952076677322E-2</v>
      </c>
      <c r="L60" s="112">
        <f>+'3.2.1.3'!L72/'3.2.1.3'!L60-1</f>
        <v>4.0446304044630343E-2</v>
      </c>
      <c r="M60" s="112">
        <f>+'3.2.1.3'!M72/'3.2.1.3'!M60-1</f>
        <v>-3.4262098386881767E-2</v>
      </c>
      <c r="N60" s="112">
        <f>+'3.2.1.3'!N72/'3.2.1.3'!N60-1</f>
        <v>-0.42016238159675234</v>
      </c>
      <c r="O60" s="147">
        <f>+'3.2.1.3'!O72/'3.2.1.3'!O60-1</f>
        <v>-6.0141889712995833E-2</v>
      </c>
      <c r="P60" s="100">
        <f>+'3.2.1.3'!P72/'3.2.1.3'!P60-1</f>
        <v>0.1237097030331904</v>
      </c>
      <c r="Q60" s="142" t="s">
        <v>39</v>
      </c>
      <c r="R60" s="147">
        <f>+'3.2.1.3'!R72/'3.2.1.3'!R60-1</f>
        <v>0.1237097030331904</v>
      </c>
      <c r="S60" s="103" t="s">
        <v>39</v>
      </c>
      <c r="T60" s="9" t="s">
        <v>39</v>
      </c>
      <c r="U60" s="9" t="s">
        <v>39</v>
      </c>
      <c r="V60" s="102">
        <f>+'3.2.1.3'!V72/'3.2.1.3'!V60-1</f>
        <v>6.3563760146635229E-2</v>
      </c>
      <c r="W60" s="102">
        <f>+'3.2.1.3'!W72/'3.2.1.3'!W60-1</f>
        <v>-5.5047821466524982E-2</v>
      </c>
      <c r="X60" s="351">
        <f>+'3.2.1.3'!X72/'3.2.1.3'!X60-1</f>
        <v>8.3729543065912626E-2</v>
      </c>
      <c r="Y60" s="193" t="s">
        <v>39</v>
      </c>
      <c r="Z60" s="116">
        <f>+'3.2.1.3'!Z72/'3.2.1.3'!Z60-1</f>
        <v>-0.3410185185185185</v>
      </c>
      <c r="AA60" s="102" t="s">
        <v>39</v>
      </c>
      <c r="AB60" s="102" t="s">
        <v>39</v>
      </c>
      <c r="AC60" s="102">
        <f>+'3.2.1.3'!AC72/'3.2.1.3'!AC60-1</f>
        <v>5.9840341944811026E-2</v>
      </c>
      <c r="AD60" s="102" t="s">
        <v>39</v>
      </c>
      <c r="AE60" s="102">
        <f>+'3.2.1.3'!AE72/'3.2.1.3'!AE60-1</f>
        <v>-0.1091370558375635</v>
      </c>
      <c r="AF60" s="102" t="s">
        <v>39</v>
      </c>
      <c r="AG60" s="180">
        <f>+'3.2.1.3'!AG72/'3.2.1.3'!AG60-1</f>
        <v>-0.1163120567375886</v>
      </c>
      <c r="AH60" s="102">
        <f>+'3.2.1.3'!AH72/'3.2.1.3'!AH60-1</f>
        <v>-0.11462882096069871</v>
      </c>
      <c r="AI60" s="102">
        <f>+'3.2.1.3'!AI72/'3.2.1.3'!AI60-1</f>
        <v>-0.22668810289389063</v>
      </c>
      <c r="AJ60" s="102" t="s">
        <v>39</v>
      </c>
      <c r="AK60" s="138">
        <f>+'3.2.1.3'!AK72/'3.2.1.3'!AK60-1</f>
        <v>-0.21276472964394944</v>
      </c>
      <c r="AL60" s="314">
        <f>+'3.2.1.3'!AL72/'3.2.1.3'!AL60-1</f>
        <v>-0.12313601267075824</v>
      </c>
    </row>
    <row r="61" spans="1:38" ht="16.5" thickBot="1" x14ac:dyDescent="0.3">
      <c r="A61" s="458"/>
      <c r="B61" s="5" t="s">
        <v>23</v>
      </c>
      <c r="C61" s="261" t="s">
        <v>39</v>
      </c>
      <c r="D61" s="120">
        <f>+'3.2.1.3'!D73/'3.2.1.3'!D61-1</f>
        <v>-0.16096579476861173</v>
      </c>
      <c r="E61" s="120" t="s">
        <v>39</v>
      </c>
      <c r="F61" s="120" t="s">
        <v>39</v>
      </c>
      <c r="G61" s="133">
        <f>+'3.2.1.3'!G73/'3.2.1.3'!G61-1</f>
        <v>2.8832997987927564</v>
      </c>
      <c r="H61" s="52" t="s">
        <v>39</v>
      </c>
      <c r="I61" s="42" t="s">
        <v>39</v>
      </c>
      <c r="J61" s="137">
        <f>+'3.2.1.3'!J73/'3.2.1.3'!J61-1</f>
        <v>-0.34736020437127446</v>
      </c>
      <c r="K61" s="129">
        <f>+'3.2.1.3'!K73/'3.2.1.3'!K61-1</f>
        <v>0.19520766773162945</v>
      </c>
      <c r="L61" s="121">
        <f>+'3.2.1.3'!L73/'3.2.1.3'!L61-1</f>
        <v>0.1277408972037819</v>
      </c>
      <c r="M61" s="121">
        <f>+'3.2.1.3'!M73/'3.2.1.3'!M61-1</f>
        <v>0.16356777149016444</v>
      </c>
      <c r="N61" s="121">
        <f>+'3.2.1.3'!N73/'3.2.1.3'!N61-1</f>
        <v>-0.16066903193106941</v>
      </c>
      <c r="O61" s="148">
        <f>+'3.2.1.3'!O73/'3.2.1.3'!O61-1</f>
        <v>0.10496117342536659</v>
      </c>
      <c r="P61" s="129">
        <f>+'3.2.1.3'!P73/'3.2.1.3'!P61-1</f>
        <v>-3.7949556282111163E-2</v>
      </c>
      <c r="Q61" s="123" t="s">
        <v>39</v>
      </c>
      <c r="R61" s="148">
        <f>+'3.2.1.3'!R73/'3.2.1.3'!R61-1</f>
        <v>-3.7949556282111163E-2</v>
      </c>
      <c r="S61" s="140" t="s">
        <v>39</v>
      </c>
      <c r="T61" s="10" t="s">
        <v>39</v>
      </c>
      <c r="U61" s="10" t="s">
        <v>39</v>
      </c>
      <c r="V61" s="123">
        <f>+'3.2.1.3'!V73/'3.2.1.3'!V61-1</f>
        <v>-2.2024342694557109E-2</v>
      </c>
      <c r="W61" s="123">
        <f>+'3.2.1.3'!W73/'3.2.1.3'!W61-1</f>
        <v>-0.17394675626776945</v>
      </c>
      <c r="X61" s="352">
        <f>+'3.2.1.3'!X73/'3.2.1.3'!X61-1</f>
        <v>-6.6088935574230012E-3</v>
      </c>
      <c r="Y61" s="194" t="s">
        <v>39</v>
      </c>
      <c r="Z61" s="123">
        <f>+'3.2.1.3'!Z73/'3.2.1.3'!Z61-1</f>
        <v>-0.4530953885028427</v>
      </c>
      <c r="AA61" s="123" t="s">
        <v>39</v>
      </c>
      <c r="AB61" s="123" t="s">
        <v>39</v>
      </c>
      <c r="AC61" s="123">
        <f>+'3.2.1.3'!AC73/'3.2.1.3'!AC61-1</f>
        <v>4.1428644948793059E-2</v>
      </c>
      <c r="AD61" s="123" t="s">
        <v>39</v>
      </c>
      <c r="AE61" s="123">
        <f>+'3.2.1.3'!AE73/'3.2.1.3'!AE61-1</f>
        <v>0.14022662889518411</v>
      </c>
      <c r="AF61" s="123" t="s">
        <v>39</v>
      </c>
      <c r="AG61" s="181">
        <f>+'3.2.1.3'!AG73/'3.2.1.3'!AG61-1</f>
        <v>0.4701986754966887</v>
      </c>
      <c r="AH61" s="123">
        <f>+'3.2.1.3'!AH73/'3.2.1.3'!AH61-1</f>
        <v>0.49630541871921174</v>
      </c>
      <c r="AI61" s="123">
        <f>+'3.2.1.3'!AI73/'3.2.1.3'!AI61-1</f>
        <v>-0.36414718143918801</v>
      </c>
      <c r="AJ61" s="123" t="s">
        <v>39</v>
      </c>
      <c r="AK61" s="137">
        <f>+'3.2.1.3'!AK73/'3.2.1.3'!AK61-1</f>
        <v>-0.23358488250812937</v>
      </c>
      <c r="AL61" s="316">
        <f>+'3.2.1.3'!AL73/'3.2.1.3'!AL61-1</f>
        <v>-0.13632562584618657</v>
      </c>
    </row>
    <row r="62" spans="1:38" ht="15.75" x14ac:dyDescent="0.25">
      <c r="A62" s="469" t="s">
        <v>91</v>
      </c>
      <c r="B62" s="6" t="s">
        <v>12</v>
      </c>
      <c r="C62" s="262">
        <f>+'3.2.1.3'!C74/'3.2.1.3'!C62-1</f>
        <v>1.4</v>
      </c>
      <c r="D62" s="113">
        <f>+'3.2.1.3'!D74/'3.2.1.3'!D62-1</f>
        <v>0.93548387096774199</v>
      </c>
      <c r="E62" s="113" t="s">
        <v>39</v>
      </c>
      <c r="F62" s="113" t="s">
        <v>39</v>
      </c>
      <c r="G62" s="134">
        <f>+'3.2.1.3'!G74/'3.2.1.3'!G62-1</f>
        <v>6.4335877862595421</v>
      </c>
      <c r="H62" s="264">
        <f>+'3.2.1.3'!H74/'3.2.1.3'!H62-1</f>
        <v>-0.40002329102131129</v>
      </c>
      <c r="I62" s="114">
        <f>+'3.2.1.3'!I74/'3.2.1.3'!I62-1</f>
        <v>-4.5133635905194147E-2</v>
      </c>
      <c r="J62" s="138">
        <f>+'3.2.1.3'!J74/'3.2.1.3'!J62-1</f>
        <v>-0.28789930693858046</v>
      </c>
      <c r="K62" s="130">
        <f>+'3.2.1.3'!K74/'3.2.1.3'!K62-1</f>
        <v>4.5378850957535466E-2</v>
      </c>
      <c r="L62" s="114">
        <f>+'3.2.1.3'!L74/'3.2.1.3'!L62-1</f>
        <v>-0.11304980007270082</v>
      </c>
      <c r="M62" s="114">
        <f>+'3.2.1.3'!M74/'3.2.1.3'!M62-1</f>
        <v>0.3787923416789396</v>
      </c>
      <c r="N62" s="114">
        <f>+'3.2.1.3'!N74/'3.2.1.3'!N62-1</f>
        <v>0.30165289256198347</v>
      </c>
      <c r="O62" s="149">
        <f>+'3.2.1.3'!O74/'3.2.1.3'!O62-1</f>
        <v>0.20508229858504179</v>
      </c>
      <c r="P62" s="130">
        <f>+'3.2.1.3'!P74/'3.2.1.3'!P62-1</f>
        <v>-0.10966600769951096</v>
      </c>
      <c r="Q62" s="142" t="s">
        <v>39</v>
      </c>
      <c r="R62" s="149">
        <f>+'3.2.1.3'!R74/'3.2.1.3'!R62-1</f>
        <v>-0.10966600769951096</v>
      </c>
      <c r="S62" s="139" t="s">
        <v>39</v>
      </c>
      <c r="T62" s="14" t="s">
        <v>39</v>
      </c>
      <c r="U62" s="14" t="s">
        <v>39</v>
      </c>
      <c r="V62" s="116">
        <f>+'3.2.1.3'!V74/'3.2.1.3'!V62-1</f>
        <v>-8.4297690685593785E-2</v>
      </c>
      <c r="W62" s="116">
        <f>+'3.2.1.3'!W74/'3.2.1.3'!W62-1</f>
        <v>-0.35270302452964997</v>
      </c>
      <c r="X62" s="356">
        <f>+'3.2.1.3'!X74/'3.2.1.3'!X62-1</f>
        <v>-6.8056847982404189E-2</v>
      </c>
      <c r="Y62" s="195" t="s">
        <v>39</v>
      </c>
      <c r="Z62" s="116">
        <f>+'3.2.1.3'!Z74/'3.2.1.3'!Z62-1</f>
        <v>-0.59214092140921415</v>
      </c>
      <c r="AA62" s="116" t="s">
        <v>39</v>
      </c>
      <c r="AB62" s="116" t="s">
        <v>39</v>
      </c>
      <c r="AC62" s="116">
        <f>+'3.2.1.3'!AC74/'3.2.1.3'!AC62-1</f>
        <v>-2.4063368120729733E-2</v>
      </c>
      <c r="AD62" s="119" t="s">
        <v>39</v>
      </c>
      <c r="AE62" s="119">
        <f>+'3.2.1.3'!AE74/'3.2.1.3'!AE62-1</f>
        <v>0.19648462021343382</v>
      </c>
      <c r="AF62" s="116" t="s">
        <v>39</v>
      </c>
      <c r="AG62" s="182">
        <f>+'3.2.1.3'!AG74/'3.2.1.3'!AG62-1</f>
        <v>-3.5971223021582732E-2</v>
      </c>
      <c r="AH62" s="116">
        <f>+'3.2.1.3'!AH74/'3.2.1.3'!AH62-1</f>
        <v>3.436988543371533E-2</v>
      </c>
      <c r="AI62" s="116">
        <f>+'3.2.1.3'!AI74/'3.2.1.3'!AI62-1</f>
        <v>-0.54516751447114542</v>
      </c>
      <c r="AJ62" s="116" t="s">
        <v>39</v>
      </c>
      <c r="AK62" s="138">
        <f>+'3.2.1.3'!AK74/'3.2.1.3'!AK62-1</f>
        <v>-0.3489438071447627</v>
      </c>
      <c r="AL62" s="314">
        <f>+'3.2.1.3'!AL74/'3.2.1.3'!AL62-1</f>
        <v>-0.18616631671468331</v>
      </c>
    </row>
    <row r="63" spans="1:38" ht="15.75" x14ac:dyDescent="0.25">
      <c r="A63" s="456"/>
      <c r="B63" s="4" t="s">
        <v>13</v>
      </c>
      <c r="C63" s="260">
        <f>+'3.2.1.3'!C75/'3.2.1.3'!C63-1</f>
        <v>0.14999999999999991</v>
      </c>
      <c r="D63" s="111">
        <f>+'3.2.1.3'!D75/'3.2.1.3'!D63-1</f>
        <v>-8.7741935483870992E-2</v>
      </c>
      <c r="E63" s="111" t="s">
        <v>39</v>
      </c>
      <c r="F63" s="111" t="s">
        <v>39</v>
      </c>
      <c r="G63" s="132">
        <f>+'3.2.1.3'!G75/'3.2.1.3'!G63-1</f>
        <v>1.8609523809523809</v>
      </c>
      <c r="H63" s="265">
        <f>+'3.2.1.3'!H75/'3.2.1.3'!H63-1</f>
        <v>6.7347228129873704E-2</v>
      </c>
      <c r="I63" s="112">
        <f>+'3.2.1.3'!I75/'3.2.1.3'!I63-1</f>
        <v>-0.20966084275436792</v>
      </c>
      <c r="J63" s="136">
        <f>+'3.2.1.3'!J75/'3.2.1.3'!J63-1</f>
        <v>-4.5729149186105045E-2</v>
      </c>
      <c r="K63" s="100">
        <f>+'3.2.1.3'!K75/'3.2.1.3'!K63-1</f>
        <v>-0.16387178942899594</v>
      </c>
      <c r="L63" s="112">
        <f>+'3.2.1.3'!L75/'3.2.1.3'!L63-1</f>
        <v>-0.45486745886654478</v>
      </c>
      <c r="M63" s="112">
        <f>+'3.2.1.3'!M75/'3.2.1.3'!M63-1</f>
        <v>0.19241803278688518</v>
      </c>
      <c r="N63" s="112">
        <f>+'3.2.1.3'!N75/'3.2.1.3'!N63-1</f>
        <v>0.10002801905295611</v>
      </c>
      <c r="O63" s="147">
        <f>+'3.2.1.3'!O75/'3.2.1.3'!O63-1</f>
        <v>-4.9854761303359418E-2</v>
      </c>
      <c r="P63" s="100">
        <f>+'3.2.1.3'!P75/'3.2.1.3'!P63-1</f>
        <v>0.28852201257861632</v>
      </c>
      <c r="Q63" s="142" t="s">
        <v>39</v>
      </c>
      <c r="R63" s="147">
        <f>+'3.2.1.3'!R75/'3.2.1.3'!R63-1</f>
        <v>0.28852201257861632</v>
      </c>
      <c r="S63" s="103" t="s">
        <v>39</v>
      </c>
      <c r="T63" s="9" t="s">
        <v>39</v>
      </c>
      <c r="U63" s="9" t="s">
        <v>39</v>
      </c>
      <c r="V63" s="102">
        <f>+'3.2.1.3'!V75/'3.2.1.3'!V63-1</f>
        <v>6.8032187271397149E-2</v>
      </c>
      <c r="W63" s="102">
        <f>+'3.2.1.3'!W75/'3.2.1.3'!W63-1</f>
        <v>-0.34713656387665204</v>
      </c>
      <c r="X63" s="351">
        <f>+'3.2.1.3'!X75/'3.2.1.3'!X63-1</f>
        <v>3.9486249045072475E-2</v>
      </c>
      <c r="Y63" s="193" t="s">
        <v>39</v>
      </c>
      <c r="Z63" s="116">
        <f>+'3.2.1.3'!Z75/'3.2.1.3'!Z63-1</f>
        <v>-0.47103400139595175</v>
      </c>
      <c r="AA63" s="102" t="s">
        <v>39</v>
      </c>
      <c r="AB63" s="102" t="s">
        <v>39</v>
      </c>
      <c r="AC63" s="102">
        <f>+'3.2.1.3'!AC75/'3.2.1.3'!AC63-1</f>
        <v>0.13661943523263997</v>
      </c>
      <c r="AD63" s="102" t="s">
        <v>39</v>
      </c>
      <c r="AE63" s="102">
        <f>+'3.2.1.3'!AE75/'3.2.1.3'!AE63-1</f>
        <v>-0.48953098827470687</v>
      </c>
      <c r="AF63" s="102" t="s">
        <v>39</v>
      </c>
      <c r="AG63" s="180">
        <f>+'3.2.1.3'!AG75/'3.2.1.3'!AG63-1</f>
        <v>7.4534161490683148E-2</v>
      </c>
      <c r="AH63" s="102">
        <f>+'3.2.1.3'!AH75/'3.2.1.3'!AH63-1</f>
        <v>0.11291866028708131</v>
      </c>
      <c r="AI63" s="102">
        <f>+'3.2.1.3'!AI75/'3.2.1.3'!AI63-1</f>
        <v>-1</v>
      </c>
      <c r="AJ63" s="102" t="s">
        <v>39</v>
      </c>
      <c r="AK63" s="138">
        <f>+'3.2.1.3'!AK75/'3.2.1.3'!AK63-1</f>
        <v>-0.27327627153145995</v>
      </c>
      <c r="AL63" s="314">
        <f>+'3.2.1.3'!AL75/'3.2.1.3'!AL63-1</f>
        <v>-0.1407659196501776</v>
      </c>
    </row>
    <row r="64" spans="1:38" ht="15.75" x14ac:dyDescent="0.25">
      <c r="A64" s="456"/>
      <c r="B64" s="4" t="s">
        <v>14</v>
      </c>
      <c r="C64" s="260">
        <f>+'3.2.1.3'!C76/'3.2.1.3'!C64-1</f>
        <v>0.16250000000000009</v>
      </c>
      <c r="D64" s="111">
        <f>+'3.2.1.3'!D76/'3.2.1.3'!D64-1</f>
        <v>0.43128964059196617</v>
      </c>
      <c r="E64" s="111" t="s">
        <v>39</v>
      </c>
      <c r="F64" s="111" t="s">
        <v>39</v>
      </c>
      <c r="G64" s="132">
        <f>+'3.2.1.3'!G76/'3.2.1.3'!G64-1</f>
        <v>1.086410054988217</v>
      </c>
      <c r="H64" s="265">
        <f>+'3.2.1.3'!H76/'3.2.1.3'!H64-1</f>
        <v>0.14654710920770886</v>
      </c>
      <c r="I64" s="112">
        <f>+'3.2.1.3'!I76/'3.2.1.3'!I64-1</f>
        <v>-5.1401869158878455E-2</v>
      </c>
      <c r="J64" s="136">
        <f>+'3.2.1.3'!J76/'3.2.1.3'!J64-1</f>
        <v>8.1728172817281619E-2</v>
      </c>
      <c r="K64" s="100">
        <f>+'3.2.1.3'!K76/'3.2.1.3'!K64-1</f>
        <v>-5.8207576224206914E-2</v>
      </c>
      <c r="L64" s="112">
        <f>+'3.2.1.3'!L76/'3.2.1.3'!L64-1</f>
        <v>-0.31653693841321862</v>
      </c>
      <c r="M64" s="112">
        <f>+'3.2.1.3'!M76/'3.2.1.3'!M64-1</f>
        <v>-7.2462388116549259E-2</v>
      </c>
      <c r="N64" s="112">
        <f>+'3.2.1.3'!N76/'3.2.1.3'!N64-1</f>
        <v>-0.31199437214210346</v>
      </c>
      <c r="O64" s="147">
        <f>+'3.2.1.3'!O76/'3.2.1.3'!O64-1</f>
        <v>-0.17374033033660885</v>
      </c>
      <c r="P64" s="100">
        <v>0</v>
      </c>
      <c r="Q64" s="142" t="s">
        <v>39</v>
      </c>
      <c r="R64" s="147">
        <v>0</v>
      </c>
      <c r="S64" s="103" t="s">
        <v>39</v>
      </c>
      <c r="T64" s="9" t="s">
        <v>39</v>
      </c>
      <c r="U64" s="9" t="s">
        <v>39</v>
      </c>
      <c r="V64" s="102">
        <f>+'3.2.1.3'!V76/'3.2.1.3'!V64-1</f>
        <v>-0.14483785951644323</v>
      </c>
      <c r="W64" s="102">
        <f>+'3.2.1.3'!W76/'3.2.1.3'!W64-1</f>
        <v>-0.32769126607989163</v>
      </c>
      <c r="X64" s="351">
        <f>+'3.2.1.3'!X76/'3.2.1.3'!X64-1</f>
        <v>-0.13474982864976015</v>
      </c>
      <c r="Y64" s="193" t="s">
        <v>39</v>
      </c>
      <c r="Z64" s="116">
        <f>+'3.2.1.3'!Z76/'3.2.1.3'!Z64-1</f>
        <v>-0.41456465846709745</v>
      </c>
      <c r="AA64" s="102" t="s">
        <v>39</v>
      </c>
      <c r="AB64" s="102" t="s">
        <v>39</v>
      </c>
      <c r="AC64" s="102">
        <f>+'3.2.1.3'!AC76/'3.2.1.3'!AC64-1</f>
        <v>-0.12591431556948796</v>
      </c>
      <c r="AD64" s="102" t="s">
        <v>39</v>
      </c>
      <c r="AE64" s="102">
        <f>+'3.2.1.3'!AE76/'3.2.1.3'!AE64-1</f>
        <v>-0.5875386199794026</v>
      </c>
      <c r="AF64" s="102" t="s">
        <v>39</v>
      </c>
      <c r="AG64" s="180">
        <f>+'3.2.1.3'!AG76/'3.2.1.3'!AG64-1</f>
        <v>0.13005780346820806</v>
      </c>
      <c r="AH64" s="102">
        <f>+'3.2.1.3'!AH76/'3.2.1.3'!AH64-1</f>
        <v>0.2791991101223581</v>
      </c>
      <c r="AI64" s="102">
        <f>+'3.2.1.3'!AI76/'3.2.1.3'!AI64-1</f>
        <v>-1</v>
      </c>
      <c r="AJ64" s="102" t="s">
        <v>39</v>
      </c>
      <c r="AK64" s="138">
        <f>+'3.2.1.3'!AK76/'3.2.1.3'!AK64-1</f>
        <v>-0.29191403723136633</v>
      </c>
      <c r="AL64" s="314">
        <f>+'3.2.1.3'!AL76/'3.2.1.3'!AL64-1</f>
        <v>-0.14811973572971793</v>
      </c>
    </row>
    <row r="65" spans="1:38" ht="15.75" x14ac:dyDescent="0.25">
      <c r="A65" s="456"/>
      <c r="B65" s="4" t="s">
        <v>15</v>
      </c>
      <c r="C65" s="260">
        <f>+'3.2.1.3'!C77/'3.2.1.3'!C65-1</f>
        <v>-0.35833333333333328</v>
      </c>
      <c r="D65" s="111">
        <f>+'3.2.1.3'!D77/'3.2.1.3'!D65-1</f>
        <v>-2.3734177215189889E-2</v>
      </c>
      <c r="E65" s="111" t="s">
        <v>39</v>
      </c>
      <c r="F65" s="111" t="s">
        <v>39</v>
      </c>
      <c r="G65" s="132">
        <f>+'3.2.1.3'!G77/'3.2.1.3'!G65-1</f>
        <v>0.66477272727272729</v>
      </c>
      <c r="H65" s="265">
        <f>+'3.2.1.3'!H77/'3.2.1.3'!H65-1</f>
        <v>0.17144287323238649</v>
      </c>
      <c r="I65" s="112">
        <f>+'3.2.1.3'!I77/'3.2.1.3'!I65-1</f>
        <v>-0.10548712206047028</v>
      </c>
      <c r="J65" s="136">
        <f>+'3.2.1.3'!J77/'3.2.1.3'!J65-1</f>
        <v>7.2174052665382238E-2</v>
      </c>
      <c r="K65" s="100">
        <f>+'3.2.1.3'!K77/'3.2.1.3'!K65-1</f>
        <v>-0.10251851851851856</v>
      </c>
      <c r="L65" s="112">
        <f>+'3.2.1.3'!L77/'3.2.1.3'!L65-1</f>
        <v>-0.192602225111978</v>
      </c>
      <c r="M65" s="112">
        <f>+'3.2.1.3'!M77/'3.2.1.3'!M65-1</f>
        <v>-1.8238300430904908E-2</v>
      </c>
      <c r="N65" s="112">
        <f>+'3.2.1.3'!N77/'3.2.1.3'!N65-1</f>
        <v>-0.2166874221668742</v>
      </c>
      <c r="O65" s="147">
        <f>+'3.2.1.3'!O77/'3.2.1.3'!O65-1</f>
        <v>-0.10505201904426031</v>
      </c>
      <c r="P65" s="100">
        <v>0</v>
      </c>
      <c r="Q65" s="142" t="s">
        <v>39</v>
      </c>
      <c r="R65" s="147">
        <v>0</v>
      </c>
      <c r="S65" s="103" t="s">
        <v>39</v>
      </c>
      <c r="T65" s="9" t="s">
        <v>39</v>
      </c>
      <c r="U65" s="9" t="s">
        <v>39</v>
      </c>
      <c r="V65" s="102">
        <f>+'3.2.1.3'!V77/'3.2.1.3'!V65-1</f>
        <v>-0.2464420942681812</v>
      </c>
      <c r="W65" s="102">
        <f>+'3.2.1.3'!W77/'3.2.1.3'!W65-1</f>
        <v>-0.44240570846075433</v>
      </c>
      <c r="X65" s="351">
        <f>+'3.2.1.3'!X77/'3.2.1.3'!X65-1</f>
        <v>-0.24833110814419224</v>
      </c>
      <c r="Y65" s="193" t="s">
        <v>39</v>
      </c>
      <c r="Z65" s="116">
        <f>+'3.2.1.3'!Z77/'3.2.1.3'!Z65-1</f>
        <v>-1.7005827839877696E-2</v>
      </c>
      <c r="AA65" s="102" t="s">
        <v>39</v>
      </c>
      <c r="AB65" s="102" t="s">
        <v>39</v>
      </c>
      <c r="AC65" s="102">
        <f>+'3.2.1.3'!AC77/'3.2.1.3'!AC65-1</f>
        <v>5.1514946112654947E-2</v>
      </c>
      <c r="AD65" s="102" t="s">
        <v>39</v>
      </c>
      <c r="AE65" s="102">
        <f>+'3.2.1.3'!AE77/'3.2.1.3'!AE65-1</f>
        <v>-0.18341121495327106</v>
      </c>
      <c r="AF65" s="102" t="s">
        <v>39</v>
      </c>
      <c r="AG65" s="180">
        <f>+'3.2.1.3'!AG77/'3.2.1.3'!AG65-1</f>
        <v>0.22880215343203236</v>
      </c>
      <c r="AH65" s="102">
        <f>+'3.2.1.3'!AH77/'3.2.1.3'!AH65-1</f>
        <v>4.735883424408005E-2</v>
      </c>
      <c r="AI65" s="102">
        <f>+'3.2.1.3'!AI77/'3.2.1.3'!AI65-1</f>
        <v>-0.95344024831867569</v>
      </c>
      <c r="AJ65" s="102" t="s">
        <v>39</v>
      </c>
      <c r="AK65" s="138">
        <f>+'3.2.1.3'!AK77/'3.2.1.3'!AK65-1</f>
        <v>-8.4683187964372797E-3</v>
      </c>
      <c r="AL65" s="314">
        <f>+'3.2.1.3'!AL77/'3.2.1.3'!AL65-1</f>
        <v>-2.781863848778654E-3</v>
      </c>
    </row>
    <row r="66" spans="1:38" ht="15.75" x14ac:dyDescent="0.25">
      <c r="A66" s="456"/>
      <c r="B66" s="4" t="s">
        <v>16</v>
      </c>
      <c r="C66" s="260">
        <f>+'3.2.1.3'!C78/'3.2.1.3'!C66-1</f>
        <v>-0.48888888888888893</v>
      </c>
      <c r="D66" s="111">
        <f>+'3.2.1.3'!D78/'3.2.1.3'!D66-1</f>
        <v>0.77864583333333326</v>
      </c>
      <c r="E66" s="111" t="s">
        <v>39</v>
      </c>
      <c r="F66" s="111" t="s">
        <v>39</v>
      </c>
      <c r="G66" s="132">
        <f>+'3.2.1.3'!G78/'3.2.1.3'!G66-1</f>
        <v>0.25778816199376942</v>
      </c>
      <c r="H66" s="265">
        <f>+'3.2.1.3'!H78/'3.2.1.3'!H66-1</f>
        <v>0.12216901773003763</v>
      </c>
      <c r="I66" s="112">
        <f>+'3.2.1.3'!I78/'3.2.1.3'!I66-1</f>
        <v>-0.15987071108901041</v>
      </c>
      <c r="J66" s="136">
        <f>+'3.2.1.3'!J78/'3.2.1.3'!J66-1</f>
        <v>2.5619201634181632E-2</v>
      </c>
      <c r="K66" s="100">
        <f>+'3.2.1.3'!K78/'3.2.1.3'!K66-1</f>
        <v>-1.1355034065102521E-3</v>
      </c>
      <c r="L66" s="112">
        <f>+'3.2.1.3'!L78/'3.2.1.3'!L66-1</f>
        <v>-8.5197018104366307E-2</v>
      </c>
      <c r="M66" s="112">
        <f>+'3.2.1.3'!M78/'3.2.1.3'!M66-1</f>
        <v>4.7098214285714368E-2</v>
      </c>
      <c r="N66" s="112">
        <f>+'3.2.1.3'!N78/'3.2.1.3'!N66-1</f>
        <v>-1</v>
      </c>
      <c r="O66" s="147">
        <f>+'3.2.1.3'!O78/'3.2.1.3'!O66-1</f>
        <v>-0.10700358758384032</v>
      </c>
      <c r="P66" s="100">
        <v>0</v>
      </c>
      <c r="Q66" s="142" t="s">
        <v>39</v>
      </c>
      <c r="R66" s="147">
        <v>0</v>
      </c>
      <c r="S66" s="103" t="s">
        <v>39</v>
      </c>
      <c r="T66" s="9" t="s">
        <v>39</v>
      </c>
      <c r="U66" s="9" t="s">
        <v>39</v>
      </c>
      <c r="V66" s="102">
        <f>+'3.2.1.3'!V78/'3.2.1.3'!V66-1</f>
        <v>-0.25803546688833467</v>
      </c>
      <c r="W66" s="102">
        <f>+'3.2.1.3'!W78/'3.2.1.3'!W66-1</f>
        <v>-0.23392080567635609</v>
      </c>
      <c r="X66" s="351">
        <f>+'3.2.1.3'!X78/'3.2.1.3'!X66-1</f>
        <v>-0.20824248869981388</v>
      </c>
      <c r="Y66" s="193" t="s">
        <v>39</v>
      </c>
      <c r="Z66" s="116">
        <f>+'3.2.1.3'!Z78/'3.2.1.3'!Z66-1</f>
        <v>-2.7733802403987151E-2</v>
      </c>
      <c r="AA66" s="102" t="s">
        <v>39</v>
      </c>
      <c r="AB66" s="102" t="s">
        <v>39</v>
      </c>
      <c r="AC66" s="102">
        <f>+'3.2.1.3'!AC78/'3.2.1.3'!AC66-1</f>
        <v>5.3060016280618738E-2</v>
      </c>
      <c r="AD66" s="102" t="s">
        <v>39</v>
      </c>
      <c r="AE66" s="102">
        <f>+'3.2.1.3'!AE78/'3.2.1.3'!AE66-1</f>
        <v>-0.37849698299506307</v>
      </c>
      <c r="AF66" s="102" t="s">
        <v>39</v>
      </c>
      <c r="AG66" s="180">
        <f>+'3.2.1.3'!AG78/'3.2.1.3'!AG66-1</f>
        <v>0.23008849557522115</v>
      </c>
      <c r="AH66" s="102">
        <f>+'3.2.1.3'!AH78/'3.2.1.3'!AH66-1</f>
        <v>-0.11155778894472357</v>
      </c>
      <c r="AI66" s="102">
        <f>+'3.2.1.3'!AI78/'3.2.1.3'!AI66-1</f>
        <v>-0.94425087108013939</v>
      </c>
      <c r="AJ66" s="102" t="s">
        <v>39</v>
      </c>
      <c r="AK66" s="138">
        <f>+'3.2.1.3'!AK78/'3.2.1.3'!AK66-1</f>
        <v>-2.8434860541538765E-2</v>
      </c>
      <c r="AL66" s="314">
        <f>+'3.2.1.3'!AL78/'3.2.1.3'!AL66-1</f>
        <v>-1.2560870158831339E-2</v>
      </c>
    </row>
    <row r="67" spans="1:38" ht="15.75" x14ac:dyDescent="0.25">
      <c r="A67" s="456"/>
      <c r="B67" s="4" t="s">
        <v>17</v>
      </c>
      <c r="C67" s="260">
        <f>+'3.2.1.3'!C79/'3.2.1.3'!C67-1</f>
        <v>-0.24285714285714288</v>
      </c>
      <c r="D67" s="111">
        <f>+'3.2.1.3'!D79/'3.2.1.3'!D67-1</f>
        <v>1.3206521739130435</v>
      </c>
      <c r="E67" s="111" t="s">
        <v>39</v>
      </c>
      <c r="F67" s="111" t="s">
        <v>39</v>
      </c>
      <c r="G67" s="132">
        <f>+'3.2.1.3'!G79/'3.2.1.3'!G67-1</f>
        <v>0.29588014981273414</v>
      </c>
      <c r="H67" s="265">
        <f>+'3.2.1.3'!H79/'3.2.1.3'!H67-1</f>
        <v>0.2569693624068452</v>
      </c>
      <c r="I67" s="112">
        <f>+'3.2.1.3'!I79/'3.2.1.3'!I67-1</f>
        <v>-9.6395193591455319E-2</v>
      </c>
      <c r="J67" s="136">
        <f>+'3.2.1.3'!J79/'3.2.1.3'!J67-1</f>
        <v>0.13656628150304795</v>
      </c>
      <c r="K67" s="100">
        <f>+'3.2.1.3'!K79/'3.2.1.3'!K67-1</f>
        <v>0.11974694984184375</v>
      </c>
      <c r="L67" s="112">
        <f>+'3.2.1.3'!L79/'3.2.1.3'!L67-1</f>
        <v>-3.1096006796941356E-2</v>
      </c>
      <c r="M67" s="112">
        <f>+'3.2.1.3'!M79/'3.2.1.3'!M67-1</f>
        <v>3.8770053475935873E-2</v>
      </c>
      <c r="N67" s="112">
        <f>+'3.2.1.3'!N79/'3.2.1.3'!N67-1</f>
        <v>-0.30579710144927541</v>
      </c>
      <c r="O67" s="147">
        <f>+'3.2.1.3'!O79/'3.2.1.3'!O67-1</f>
        <v>-1.0603844546594243E-2</v>
      </c>
      <c r="P67" s="100">
        <f>+'3.2.1.3'!P79/'3.2.1.3'!P67-1</f>
        <v>1.7402386117136661</v>
      </c>
      <c r="Q67" s="142" t="s">
        <v>39</v>
      </c>
      <c r="R67" s="147">
        <f>+'3.2.1.3'!R79/'3.2.1.3'!R67-1</f>
        <v>1.7402386117136661</v>
      </c>
      <c r="S67" s="103">
        <f>+'3.2.1.3'!S79/'3.2.1.3'!S67-1</f>
        <v>6.9237288135593218</v>
      </c>
      <c r="T67" s="9" t="s">
        <v>39</v>
      </c>
      <c r="U67" s="9" t="s">
        <v>39</v>
      </c>
      <c r="V67" s="102">
        <f>+'3.2.1.3'!V79/'3.2.1.3'!V67-1</f>
        <v>-0.23489643268124283</v>
      </c>
      <c r="W67" s="102">
        <f>+'3.2.1.3'!W79/'3.2.1.3'!W67-1</f>
        <v>-0.36057692307692313</v>
      </c>
      <c r="X67" s="351">
        <f>+'3.2.1.3'!X79/'3.2.1.3'!X67-1</f>
        <v>-0.22040004301537797</v>
      </c>
      <c r="Y67" s="193" t="s">
        <v>39</v>
      </c>
      <c r="Z67" s="116">
        <f>+'3.2.1.3'!Z79/'3.2.1.3'!Z67-1</f>
        <v>-0.15722005781073267</v>
      </c>
      <c r="AA67" s="102" t="s">
        <v>39</v>
      </c>
      <c r="AB67" s="102" t="s">
        <v>39</v>
      </c>
      <c r="AC67" s="102">
        <f>+'3.2.1.3'!AC79/'3.2.1.3'!AC67-1</f>
        <v>-0.16785656336199906</v>
      </c>
      <c r="AD67" s="102" t="s">
        <v>39</v>
      </c>
      <c r="AE67" s="102">
        <f>+'3.2.1.3'!AE79/'3.2.1.3'!AE67-1</f>
        <v>-0.29797191887675512</v>
      </c>
      <c r="AF67" s="102" t="s">
        <v>39</v>
      </c>
      <c r="AG67" s="180">
        <f>+'3.2.1.3'!AG79/'3.2.1.3'!AG67-1</f>
        <v>0.46336633663366333</v>
      </c>
      <c r="AH67" s="102">
        <f>+'3.2.1.3'!AH79/'3.2.1.3'!AH67-1</f>
        <v>0.24193548387096775</v>
      </c>
      <c r="AI67" s="102">
        <f>+'3.2.1.3'!AI79/'3.2.1.3'!AI67-1</f>
        <v>1.4486094316807741</v>
      </c>
      <c r="AJ67" s="102" t="s">
        <v>39</v>
      </c>
      <c r="AK67" s="138">
        <f>+'3.2.1.3'!AK79/'3.2.1.3'!AK67-1</f>
        <v>-6.5826951072852746E-2</v>
      </c>
      <c r="AL67" s="314">
        <f>+'3.2.1.3'!AL79/'3.2.1.3'!AL67-1</f>
        <v>-1.6289657989260409E-2</v>
      </c>
    </row>
    <row r="68" spans="1:38" ht="15.75" x14ac:dyDescent="0.25">
      <c r="A68" s="456"/>
      <c r="B68" s="4" t="s">
        <v>18</v>
      </c>
      <c r="C68" s="260">
        <f>+'3.2.1.3'!C80/'3.2.1.3'!C68-1</f>
        <v>4.0000000000000036E-2</v>
      </c>
      <c r="D68" s="111">
        <f>+'3.2.1.3'!D80/'3.2.1.3'!D68-1</f>
        <v>1.3860544217687076</v>
      </c>
      <c r="E68" s="111" t="s">
        <v>39</v>
      </c>
      <c r="F68" s="111" t="s">
        <v>39</v>
      </c>
      <c r="G68" s="132">
        <f>+'3.2.1.3'!G80/'3.2.1.3'!G68-1</f>
        <v>0.53841309823677586</v>
      </c>
      <c r="H68" s="265">
        <f>+'3.2.1.3'!H80/'3.2.1.3'!H68-1</f>
        <v>0.2644147488245483</v>
      </c>
      <c r="I68" s="112">
        <f>+'3.2.1.3'!I80/'3.2.1.3'!I68-1</f>
        <v>-4.8469387755102011E-2</v>
      </c>
      <c r="J68" s="136">
        <f>+'3.2.1.3'!J80/'3.2.1.3'!J68-1</f>
        <v>0.16222296283952664</v>
      </c>
      <c r="K68" s="100">
        <f>+'3.2.1.3'!K80/'3.2.1.3'!K68-1</f>
        <v>-6.9825436408977537E-2</v>
      </c>
      <c r="L68" s="112">
        <f>+'3.2.1.3'!L80/'3.2.1.3'!L68-1</f>
        <v>-0.16024486856319764</v>
      </c>
      <c r="M68" s="112">
        <f>+'3.2.1.3'!M80/'3.2.1.3'!M68-1</f>
        <v>-0.14668706758914318</v>
      </c>
      <c r="N68" s="112">
        <f>+'3.2.1.3'!N80/'3.2.1.3'!N68-1</f>
        <v>-0.18682599825123869</v>
      </c>
      <c r="O68" s="147">
        <f>+'3.2.1.3'!O80/'3.2.1.3'!O68-1</f>
        <v>-0.14385515141804195</v>
      </c>
      <c r="P68" s="100">
        <f>+'3.2.1.3'!P80/'3.2.1.3'!P68-1</f>
        <v>4.8225784354021028E-2</v>
      </c>
      <c r="Q68" s="142" t="s">
        <v>39</v>
      </c>
      <c r="R68" s="147">
        <f>+'3.2.1.3'!R80/'3.2.1.3'!R68-1</f>
        <v>4.8225784354021028E-2</v>
      </c>
      <c r="S68" s="103">
        <f>+'3.2.1.3'!S80/'3.2.1.3'!S68-1</f>
        <v>-0.23699763593380618</v>
      </c>
      <c r="T68" s="9" t="s">
        <v>39</v>
      </c>
      <c r="U68" s="9" t="s">
        <v>39</v>
      </c>
      <c r="V68" s="102">
        <f>+'3.2.1.3'!V80/'3.2.1.3'!V68-1</f>
        <v>-0.1993349767815169</v>
      </c>
      <c r="W68" s="102">
        <f>+'3.2.1.3'!W80/'3.2.1.3'!W68-1</f>
        <v>-0.67987512007684914</v>
      </c>
      <c r="X68" s="351">
        <f>+'3.2.1.3'!X80/'3.2.1.3'!X68-1</f>
        <v>-0.28795227262972656</v>
      </c>
      <c r="Y68" s="196">
        <f>+'3.2.1.3'!Y80/'3.2.1.3'!Y68-1</f>
        <v>24.556213017751478</v>
      </c>
      <c r="Z68" s="116">
        <f>+'3.2.1.3'!Z80/'3.2.1.3'!Z68-1</f>
        <v>-6.1979804807976713E-2</v>
      </c>
      <c r="AA68" s="102" t="s">
        <v>39</v>
      </c>
      <c r="AB68" s="102" t="s">
        <v>39</v>
      </c>
      <c r="AC68" s="102">
        <f>+'3.2.1.3'!AC80/'3.2.1.3'!AC68-1</f>
        <v>5.9417706476529997E-3</v>
      </c>
      <c r="AD68" s="102" t="s">
        <v>39</v>
      </c>
      <c r="AE68" s="102">
        <f>+'3.2.1.3'!AE80/'3.2.1.3'!AE68-1</f>
        <v>-0.23150033944331294</v>
      </c>
      <c r="AF68" s="102" t="s">
        <v>39</v>
      </c>
      <c r="AG68" s="180">
        <f>+'3.2.1.3'!AG80/'3.2.1.3'!AG68-1</f>
        <v>-5.5952380952380976E-2</v>
      </c>
      <c r="AH68" s="102">
        <f>+'3.2.1.3'!AH80/'3.2.1.3'!AH68-1</f>
        <v>0.29912023460410553</v>
      </c>
      <c r="AI68" s="102">
        <f>+'3.2.1.3'!AI80/'3.2.1.3'!AI68-1</f>
        <v>0.98144182726623841</v>
      </c>
      <c r="AJ68" s="102" t="s">
        <v>39</v>
      </c>
      <c r="AK68" s="138">
        <f>+'3.2.1.3'!AK80/'3.2.1.3'!AK68-1</f>
        <v>8.6773700305810442E-2</v>
      </c>
      <c r="AL68" s="314">
        <f>+'3.2.1.3'!AL80/'3.2.1.3'!AL68-1</f>
        <v>-3.231521623762057E-2</v>
      </c>
    </row>
    <row r="69" spans="1:38" ht="15.75" x14ac:dyDescent="0.25">
      <c r="A69" s="456"/>
      <c r="B69" s="4" t="s">
        <v>19</v>
      </c>
      <c r="C69" s="260">
        <f>+'3.2.1.3'!C81/'3.2.1.3'!C69-1</f>
        <v>0.35250000000000004</v>
      </c>
      <c r="D69" s="111">
        <f>+'3.2.1.3'!D81/'3.2.1.3'!D69-1</f>
        <v>6.506849315068493</v>
      </c>
      <c r="E69" s="111" t="s">
        <v>39</v>
      </c>
      <c r="F69" s="111" t="s">
        <v>39</v>
      </c>
      <c r="G69" s="132">
        <f>+'3.2.1.3'!G81/'3.2.1.3'!G69-1</f>
        <v>1.3023255813953489</v>
      </c>
      <c r="H69" s="265">
        <f>+'3.2.1.3'!H81/'3.2.1.3'!H69-1</f>
        <v>0.35592238633072681</v>
      </c>
      <c r="I69" s="112">
        <f>+'3.2.1.3'!I81/'3.2.1.3'!I69-1</f>
        <v>5.2112676056337959E-2</v>
      </c>
      <c r="J69" s="136">
        <f>+'3.2.1.3'!J81/'3.2.1.3'!J69-1</f>
        <v>0.26739175046172781</v>
      </c>
      <c r="K69" s="100">
        <f>+'3.2.1.3'!K81/'3.2.1.3'!K69-1</f>
        <v>-0.19400855920114124</v>
      </c>
      <c r="L69" s="112">
        <f>+'3.2.1.3'!L81/'3.2.1.3'!L69-1</f>
        <v>0.18930178303616074</v>
      </c>
      <c r="M69" s="112">
        <f>+'3.2.1.3'!M81/'3.2.1.3'!M69-1</f>
        <v>-7.9581049334377485E-2</v>
      </c>
      <c r="N69" s="112">
        <f>+'3.2.1.3'!N81/'3.2.1.3'!N69-1</f>
        <v>-0.27136851938346562</v>
      </c>
      <c r="O69" s="147">
        <f>+'3.2.1.3'!O81/'3.2.1.3'!O69-1</f>
        <v>-3.7898119270390329E-2</v>
      </c>
      <c r="P69" s="100">
        <f>+'3.2.1.3'!P81/'3.2.1.3'!P69-1</f>
        <v>-7.5295275590551158E-2</v>
      </c>
      <c r="Q69" s="142" t="s">
        <v>39</v>
      </c>
      <c r="R69" s="147">
        <f>+'3.2.1.3'!R81/'3.2.1.3'!R69-1</f>
        <v>-7.5295275590551158E-2</v>
      </c>
      <c r="S69" s="103">
        <f>+'3.2.1.3'!S81/'3.2.1.3'!S69-1</f>
        <v>-0.10844892812105922</v>
      </c>
      <c r="T69" s="9" t="s">
        <v>39</v>
      </c>
      <c r="U69" s="9" t="s">
        <v>39</v>
      </c>
      <c r="V69" s="102">
        <f>+'3.2.1.3'!V81/'3.2.1.3'!V69-1</f>
        <v>-0.40076596908767614</v>
      </c>
      <c r="W69" s="102">
        <f>+'3.2.1.3'!W81/'3.2.1.3'!W69-1</f>
        <v>-0.66674348928324501</v>
      </c>
      <c r="X69" s="351">
        <f>+'3.2.1.3'!X81/'3.2.1.3'!X69-1</f>
        <v>-0.4474536802672876</v>
      </c>
      <c r="Y69" s="196">
        <f>+'3.2.1.3'!Y81/'3.2.1.3'!Y69-1</f>
        <v>0.14992503748125929</v>
      </c>
      <c r="Z69" s="116">
        <f>+'3.2.1.3'!Z81/'3.2.1.3'!Z69-1</f>
        <v>-0.1588730604247206</v>
      </c>
      <c r="AA69" s="102" t="s">
        <v>39</v>
      </c>
      <c r="AB69" s="102" t="s">
        <v>39</v>
      </c>
      <c r="AC69" s="102">
        <f>+'3.2.1.3'!AC81/'3.2.1.3'!AC69-1</f>
        <v>-0.1378030137584626</v>
      </c>
      <c r="AD69" s="102" t="s">
        <v>39</v>
      </c>
      <c r="AE69" s="102">
        <f>+'3.2.1.3'!AE81/'3.2.1.3'!AE69-1</f>
        <v>-0.29322638146167557</v>
      </c>
      <c r="AF69" s="102" t="s">
        <v>39</v>
      </c>
      <c r="AG69" s="180">
        <f>+'3.2.1.3'!AG81/'3.2.1.3'!AG69-1</f>
        <v>-9.02578796561605E-2</v>
      </c>
      <c r="AH69" s="102">
        <f>+'3.2.1.3'!AH81/'3.2.1.3'!AH69-1</f>
        <v>-0.18161434977578472</v>
      </c>
      <c r="AI69" s="102">
        <f>+'3.2.1.3'!AI81/'3.2.1.3'!AI69-1</f>
        <v>6.8139963167587414E-2</v>
      </c>
      <c r="AJ69" s="102" t="s">
        <v>39</v>
      </c>
      <c r="AK69" s="138">
        <f>+'3.2.1.3'!AK81/'3.2.1.3'!AK69-1</f>
        <v>-0.10966440491472584</v>
      </c>
      <c r="AL69" s="314">
        <f>+'3.2.1.3'!AL81/'3.2.1.3'!AL69-1</f>
        <v>-0.10897522816166882</v>
      </c>
    </row>
    <row r="70" spans="1:38" ht="15.75" x14ac:dyDescent="0.25">
      <c r="A70" s="456"/>
      <c r="B70" s="4" t="s">
        <v>20</v>
      </c>
      <c r="C70" s="260">
        <f>+'3.2.1.3'!C82/'3.2.1.3'!C70-1</f>
        <v>-0.17500000000000004</v>
      </c>
      <c r="D70" s="111">
        <f>+'3.2.1.3'!D82/'3.2.1.3'!D70-1</f>
        <v>0.30564102564102558</v>
      </c>
      <c r="E70" s="111" t="s">
        <v>39</v>
      </c>
      <c r="F70" s="111" t="s">
        <v>39</v>
      </c>
      <c r="G70" s="132">
        <f>+'3.2.1.3'!G82/'3.2.1.3'!G70-1</f>
        <v>1.7993702204228468E-2</v>
      </c>
      <c r="H70" s="265">
        <f>+'3.2.1.3'!H82/'3.2.1.3'!H70-1</f>
        <v>0.1091655597150103</v>
      </c>
      <c r="I70" s="112">
        <f>+'3.2.1.3'!I82/'3.2.1.3'!I70-1</f>
        <v>-5.6614843062481657E-2</v>
      </c>
      <c r="J70" s="136">
        <f>+'3.2.1.3'!J82/'3.2.1.3'!J70-1</f>
        <v>6.0821214713430383E-2</v>
      </c>
      <c r="K70" s="100">
        <f>+'3.2.1.3'!K82/'3.2.1.3'!K70-1</f>
        <v>-0.10898282694848083</v>
      </c>
      <c r="L70" s="112">
        <f>+'3.2.1.3'!L82/'3.2.1.3'!L70-1</f>
        <v>0.37634408602150549</v>
      </c>
      <c r="M70" s="112">
        <f>+'3.2.1.3'!M82/'3.2.1.3'!M70-1</f>
        <v>3.8181818181818095E-2</v>
      </c>
      <c r="N70" s="112">
        <f>+'3.2.1.3'!N82/'3.2.1.3'!N70-1</f>
        <v>-0.47890818858560791</v>
      </c>
      <c r="O70" s="147">
        <f>+'3.2.1.3'!O82/'3.2.1.3'!O70-1</f>
        <v>3.8301847623001928E-2</v>
      </c>
      <c r="P70" s="100">
        <f>+'3.2.1.3'!P82/'3.2.1.3'!P70-1</f>
        <v>-0.63056823547930119</v>
      </c>
      <c r="Q70" s="142" t="s">
        <v>39</v>
      </c>
      <c r="R70" s="147">
        <f>+'3.2.1.3'!R82/'3.2.1.3'!R70-1</f>
        <v>-0.63056823547930119</v>
      </c>
      <c r="S70" s="103">
        <f>+'3.2.1.3'!S82/'3.2.1.3'!S70-1</f>
        <v>0.27825030376670723</v>
      </c>
      <c r="T70" s="9" t="s">
        <v>39</v>
      </c>
      <c r="U70" s="9" t="s">
        <v>39</v>
      </c>
      <c r="V70" s="102">
        <f>+'3.2.1.3'!V82/'3.2.1.3'!V70-1</f>
        <v>-0.40931536100360333</v>
      </c>
      <c r="W70" s="102">
        <f>+'3.2.1.3'!W82/'3.2.1.3'!W70-1</f>
        <v>-0.33387320684868116</v>
      </c>
      <c r="X70" s="351">
        <f>+'3.2.1.3'!X82/'3.2.1.3'!X70-1</f>
        <v>-0.36500918980676567</v>
      </c>
      <c r="Y70" s="196">
        <f>+'3.2.1.3'!Y82/'3.2.1.3'!Y70-1</f>
        <v>0.10194730813287523</v>
      </c>
      <c r="Z70" s="116">
        <f>+'3.2.1.3'!Z82/'3.2.1.3'!Z70-1</f>
        <v>-9.3515323726405475E-2</v>
      </c>
      <c r="AA70" s="102" t="s">
        <v>39</v>
      </c>
      <c r="AB70" s="102" t="s">
        <v>39</v>
      </c>
      <c r="AC70" s="102">
        <f>+'3.2.1.3'!AC82/'3.2.1.3'!AC70-1</f>
        <v>-0.1347665762193001</v>
      </c>
      <c r="AD70" s="102" t="s">
        <v>39</v>
      </c>
      <c r="AE70" s="102">
        <f>+'3.2.1.3'!AE82/'3.2.1.3'!AE70-1</f>
        <v>-0.75703703703703706</v>
      </c>
      <c r="AF70" s="102" t="s">
        <v>39</v>
      </c>
      <c r="AG70" s="180">
        <f>+'3.2.1.3'!AG82/'3.2.1.3'!AG70-1</f>
        <v>0.14647137150466039</v>
      </c>
      <c r="AH70" s="102">
        <f>+'3.2.1.3'!AH82/'3.2.1.3'!AH70-1</f>
        <v>0.18495684340320584</v>
      </c>
      <c r="AI70" s="102">
        <f>+'3.2.1.3'!AI82/'3.2.1.3'!AI70-1</f>
        <v>-0.19847939175670271</v>
      </c>
      <c r="AJ70" s="102" t="s">
        <v>39</v>
      </c>
      <c r="AK70" s="138">
        <f>+'3.2.1.3'!AK82/'3.2.1.3'!AK70-1</f>
        <v>-0.10204433497536947</v>
      </c>
      <c r="AL70" s="314">
        <f>+'3.2.1.3'!AL82/'3.2.1.3'!AL70-1</f>
        <v>-0.13970976911185362</v>
      </c>
    </row>
    <row r="71" spans="1:38" ht="15.75" x14ac:dyDescent="0.25">
      <c r="A71" s="456"/>
      <c r="B71" s="4" t="s">
        <v>21</v>
      </c>
      <c r="C71" s="260">
        <f>+'3.2.1.3'!C83/'3.2.1.3'!C71-1</f>
        <v>0.16428571428571437</v>
      </c>
      <c r="D71" s="111">
        <f>+'3.2.1.3'!D83/'3.2.1.3'!D71-1</f>
        <v>0.52112676056338025</v>
      </c>
      <c r="E71" s="111" t="s">
        <v>39</v>
      </c>
      <c r="F71" s="111" t="s">
        <v>39</v>
      </c>
      <c r="G71" s="132">
        <f>+'3.2.1.3'!G83/'3.2.1.3'!G71-1</f>
        <v>-5.3686934023285948E-2</v>
      </c>
      <c r="H71" s="265">
        <f>+'3.2.1.3'!H83/'3.2.1.3'!H71-1</f>
        <v>0.11471321695760595</v>
      </c>
      <c r="I71" s="112">
        <f>+'3.2.1.3'!I83/'3.2.1.3'!I71-1</f>
        <v>-8.3038086802480038E-2</v>
      </c>
      <c r="J71" s="136">
        <f>+'3.2.1.3'!J83/'3.2.1.3'!J71-1</f>
        <v>4.3474792597319789E-2</v>
      </c>
      <c r="K71" s="100">
        <f>+'3.2.1.3'!K83/'3.2.1.3'!K71-1</f>
        <v>-0.36807980049875311</v>
      </c>
      <c r="L71" s="112">
        <f>+'3.2.1.3'!L83/'3.2.1.3'!L71-1</f>
        <v>0.24405081409912333</v>
      </c>
      <c r="M71" s="112">
        <f>+'3.2.1.3'!M83/'3.2.1.3'!M71-1</f>
        <v>2.0199872421858389E-2</v>
      </c>
      <c r="N71" s="112">
        <f>+'3.2.1.3'!N83/'3.2.1.3'!N71-1</f>
        <v>0.38543754175016698</v>
      </c>
      <c r="O71" s="147">
        <f>+'3.2.1.3'!O83/'3.2.1.3'!O71-1</f>
        <v>3.1948102624134167E-2</v>
      </c>
      <c r="P71" s="100">
        <f>+'3.2.1.3'!P83/'3.2.1.3'!P71-1</f>
        <v>-0.10830606202275206</v>
      </c>
      <c r="Q71" s="142" t="s">
        <v>39</v>
      </c>
      <c r="R71" s="147">
        <f>+'3.2.1.3'!R83/'3.2.1.3'!R71-1</f>
        <v>-0.10830606202275206</v>
      </c>
      <c r="S71" s="103">
        <f>+'3.2.1.3'!S83/'3.2.1.3'!S71-1</f>
        <v>-0.14162679425837321</v>
      </c>
      <c r="T71" s="9" t="s">
        <v>39</v>
      </c>
      <c r="U71" s="9" t="s">
        <v>39</v>
      </c>
      <c r="V71" s="102">
        <f>+'3.2.1.3'!V83/'3.2.1.3'!V71-1</f>
        <v>-0.34032689450222886</v>
      </c>
      <c r="W71" s="102">
        <f>+'3.2.1.3'!W83/'3.2.1.3'!W71-1</f>
        <v>-0.24849467345993514</v>
      </c>
      <c r="X71" s="351">
        <f>+'3.2.1.3'!X83/'3.2.1.3'!X71-1</f>
        <v>-0.31309716964124756</v>
      </c>
      <c r="Y71" s="196">
        <f>+'3.2.1.3'!Y83/'3.2.1.3'!Y71-1</f>
        <v>-0.1511335012594458</v>
      </c>
      <c r="Z71" s="116">
        <f>+'3.2.1.3'!Z83/'3.2.1.3'!Z71-1</f>
        <v>-0.11225728155339809</v>
      </c>
      <c r="AA71" s="102" t="s">
        <v>39</v>
      </c>
      <c r="AB71" s="102" t="s">
        <v>39</v>
      </c>
      <c r="AC71" s="102">
        <f>+'3.2.1.3'!AC83/'3.2.1.3'!AC71-1</f>
        <v>-6.7685454432964143E-2</v>
      </c>
      <c r="AD71" s="102" t="s">
        <v>39</v>
      </c>
      <c r="AE71" s="102">
        <f>+'3.2.1.3'!AE83/'3.2.1.3'!AE71-1</f>
        <v>-1</v>
      </c>
      <c r="AF71" s="102" t="s">
        <v>39</v>
      </c>
      <c r="AG71" s="180">
        <f>+'3.2.1.3'!AG83/'3.2.1.3'!AG71-1</f>
        <v>-5.9668508287292865E-2</v>
      </c>
      <c r="AH71" s="102">
        <f>+'3.2.1.3'!AH83/'3.2.1.3'!AH71-1</f>
        <v>4.2805100182149447E-2</v>
      </c>
      <c r="AI71" s="102">
        <f>+'3.2.1.3'!AI83/'3.2.1.3'!AI71-1</f>
        <v>-0.142023346303502</v>
      </c>
      <c r="AJ71" s="102" t="s">
        <v>39</v>
      </c>
      <c r="AK71" s="138">
        <f>+'3.2.1.3'!AK83/'3.2.1.3'!AK71-1</f>
        <v>-0.10573064704898849</v>
      </c>
      <c r="AL71" s="314">
        <f>+'3.2.1.3'!AL83/'3.2.1.3'!AL71-1</f>
        <v>-0.10432558516530521</v>
      </c>
    </row>
    <row r="72" spans="1:38" ht="15.75" x14ac:dyDescent="0.25">
      <c r="A72" s="456"/>
      <c r="B72" s="4" t="s">
        <v>22</v>
      </c>
      <c r="C72" s="260">
        <f>+'3.2.1.3'!C84/'3.2.1.3'!C72-1</f>
        <v>0.30000000000000004</v>
      </c>
      <c r="D72" s="111">
        <f>+'3.2.1.3'!D84/'3.2.1.3'!D72-1</f>
        <v>0.83978873239436624</v>
      </c>
      <c r="E72" s="111" t="s">
        <v>39</v>
      </c>
      <c r="F72" s="111" t="s">
        <v>39</v>
      </c>
      <c r="G72" s="132">
        <f>+'3.2.1.3'!G84/'3.2.1.3'!G72-1</f>
        <v>0.17842073538276071</v>
      </c>
      <c r="H72" s="265">
        <f>+'3.2.1.3'!H84/'3.2.1.3'!H72-1</f>
        <v>0.86474418604651171</v>
      </c>
      <c r="I72" s="112">
        <f>+'3.2.1.3'!I84/'3.2.1.3'!I72-1</f>
        <v>0.25352597179222558</v>
      </c>
      <c r="J72" s="136">
        <f>+'3.2.1.3'!J84/'3.2.1.3'!J72-1</f>
        <v>0.65020526442888182</v>
      </c>
      <c r="K72" s="100">
        <f>+'3.2.1.3'!K84/'3.2.1.3'!K72-1</f>
        <v>-0.38675536740247962</v>
      </c>
      <c r="L72" s="112">
        <f>+'3.2.1.3'!L84/'3.2.1.3'!L72-1</f>
        <v>0.26330907698199923</v>
      </c>
      <c r="M72" s="112">
        <f>+'3.2.1.3'!M84/'3.2.1.3'!M72-1</f>
        <v>0.18912203202650479</v>
      </c>
      <c r="N72" s="112">
        <f>+'3.2.1.3'!N84/'3.2.1.3'!N72-1</f>
        <v>4.200700116686118E-2</v>
      </c>
      <c r="O72" s="147">
        <f>+'3.2.1.3'!O84/'3.2.1.3'!O72-1</f>
        <v>8.7951049350946331E-2</v>
      </c>
      <c r="P72" s="100">
        <f>+'3.2.1.3'!P84/'3.2.1.3'!P72-1</f>
        <v>-0.23459581684567554</v>
      </c>
      <c r="Q72" s="142" t="s">
        <v>39</v>
      </c>
      <c r="R72" s="147">
        <f>+'3.2.1.3'!R84/'3.2.1.3'!R72-1</f>
        <v>-0.23459581684567554</v>
      </c>
      <c r="S72" s="103">
        <f>+'3.2.1.3'!S84/'3.2.1.3'!S72-1</f>
        <v>-0.2809573361082206</v>
      </c>
      <c r="T72" s="9" t="s">
        <v>39</v>
      </c>
      <c r="U72" s="9" t="s">
        <v>39</v>
      </c>
      <c r="V72" s="102">
        <f>+'3.2.1.3'!V84/'3.2.1.3'!V72-1</f>
        <v>-0.38905644118914262</v>
      </c>
      <c r="W72" s="102">
        <f>+'3.2.1.3'!W84/'3.2.1.3'!W72-1</f>
        <v>-0.36212325686009894</v>
      </c>
      <c r="X72" s="351">
        <f>+'3.2.1.3'!X84/'3.2.1.3'!X72-1</f>
        <v>-0.3787291031680059</v>
      </c>
      <c r="Y72" s="196" t="s">
        <v>39</v>
      </c>
      <c r="Z72" s="116">
        <f>+'3.2.1.3'!Z84/'3.2.1.3'!Z72-1</f>
        <v>-7.0816355205845172E-2</v>
      </c>
      <c r="AA72" s="102" t="s">
        <v>39</v>
      </c>
      <c r="AB72" s="102" t="s">
        <v>39</v>
      </c>
      <c r="AC72" s="102">
        <f>+'3.2.1.3'!AC84/'3.2.1.3'!AC72-1</f>
        <v>-0.11037305023426847</v>
      </c>
      <c r="AD72" s="102" t="s">
        <v>39</v>
      </c>
      <c r="AE72" s="102">
        <f>+'3.2.1.3'!AE84/'3.2.1.3'!AE72-1</f>
        <v>-0.86324786324786329</v>
      </c>
      <c r="AF72" s="102" t="s">
        <v>39</v>
      </c>
      <c r="AG72" s="180">
        <f>+'3.2.1.3'!AG84/'3.2.1.3'!AG72-1</f>
        <v>0.2664526484751204</v>
      </c>
      <c r="AH72" s="102">
        <f>+'3.2.1.3'!AH84/'3.2.1.3'!AH72-1</f>
        <v>0.35018495684340323</v>
      </c>
      <c r="AI72" s="102">
        <f>+'3.2.1.3'!AI84/'3.2.1.3'!AI72-1</f>
        <v>-0.30301455301455305</v>
      </c>
      <c r="AJ72" s="102" t="s">
        <v>39</v>
      </c>
      <c r="AK72" s="138">
        <f>+'3.2.1.3'!AK84/'3.2.1.3'!AK72-1</f>
        <v>-0.1327701216830377</v>
      </c>
      <c r="AL72" s="314">
        <f>+'3.2.1.3'!AL84/'3.2.1.3'!AL72-1</f>
        <v>-8.9292487762585138E-2</v>
      </c>
    </row>
    <row r="73" spans="1:38" ht="16.5" thickBot="1" x14ac:dyDescent="0.3">
      <c r="A73" s="458"/>
      <c r="B73" s="5" t="s">
        <v>23</v>
      </c>
      <c r="C73" s="261">
        <f>+'3.2.1.3'!C85/'3.2.1.3'!C73-1</f>
        <v>1.335</v>
      </c>
      <c r="D73" s="120">
        <f>+'3.2.1.3'!D85/'3.2.1.3'!D73-1</f>
        <v>0.37649880095923272</v>
      </c>
      <c r="E73" s="120" t="s">
        <v>39</v>
      </c>
      <c r="F73" s="120" t="s">
        <v>39</v>
      </c>
      <c r="G73" s="133">
        <f>+'3.2.1.3'!G85/'3.2.1.3'!G73-1</f>
        <v>-0.21865284974093269</v>
      </c>
      <c r="H73" s="266">
        <f>+'3.2.1.3'!H85/'3.2.1.3'!H73-1</f>
        <v>1.0168128654970761</v>
      </c>
      <c r="I73" s="121">
        <f>+'3.2.1.3'!I85/'3.2.1.3'!I73-1</f>
        <v>0.29530201342281881</v>
      </c>
      <c r="J73" s="137">
        <f>+'3.2.1.3'!J85/'3.2.1.3'!J73-1</f>
        <v>0.72458410351201485</v>
      </c>
      <c r="K73" s="129">
        <f>+'3.2.1.3'!K85/'3.2.1.3'!K73-1</f>
        <v>-0.44693932103715583</v>
      </c>
      <c r="L73" s="121">
        <f>+'3.2.1.3'!L85/'3.2.1.3'!L73-1</f>
        <v>-0.25579735997145914</v>
      </c>
      <c r="M73" s="121">
        <f>+'3.2.1.3'!M85/'3.2.1.3'!M73-1</f>
        <v>5.6584838659873293E-2</v>
      </c>
      <c r="N73" s="121">
        <f>+'3.2.1.3'!N85/'3.2.1.3'!N73-1</f>
        <v>-0.48580917874396135</v>
      </c>
      <c r="O73" s="148">
        <f>+'3.2.1.3'!O85/'3.2.1.3'!O73-1</f>
        <v>-0.15546792644360286</v>
      </c>
      <c r="P73" s="129">
        <f>+'3.2.1.3'!P85/'3.2.1.3'!P73-1</f>
        <v>-0.1712586478941619</v>
      </c>
      <c r="Q73" s="142" t="s">
        <v>39</v>
      </c>
      <c r="R73" s="148">
        <f>+'3.2.1.3'!R85/'3.2.1.3'!R73-1</f>
        <v>-0.1712586478941619</v>
      </c>
      <c r="S73" s="140">
        <f>+'3.2.1.3'!S85/'3.2.1.3'!S73-1</f>
        <v>0.33085106382978724</v>
      </c>
      <c r="T73" s="10" t="s">
        <v>39</v>
      </c>
      <c r="U73" s="10" t="s">
        <v>39</v>
      </c>
      <c r="V73" s="123">
        <f>+'3.2.1.3'!V85/'3.2.1.3'!V73-1</f>
        <v>-0.38306125747535158</v>
      </c>
      <c r="W73" s="123">
        <f>+'3.2.1.3'!W85/'3.2.1.3'!W73-1</f>
        <v>-0.4008135168961201</v>
      </c>
      <c r="X73" s="352">
        <f>+'3.2.1.3'!X85/'3.2.1.3'!X73-1</f>
        <v>-0.35599418425342555</v>
      </c>
      <c r="Y73" s="197" t="s">
        <v>39</v>
      </c>
      <c r="Z73" s="123">
        <f>+'3.2.1.3'!Z85/'3.2.1.3'!Z73-1</f>
        <v>0.13167773606699384</v>
      </c>
      <c r="AA73" s="123" t="s">
        <v>39</v>
      </c>
      <c r="AB73" s="123" t="s">
        <v>39</v>
      </c>
      <c r="AC73" s="123">
        <f>+'3.2.1.3'!AC85/'3.2.1.3'!AC73-1</f>
        <v>-0.20883573828819924</v>
      </c>
      <c r="AD73" s="123" t="s">
        <v>39</v>
      </c>
      <c r="AE73" s="123">
        <f>+'3.2.1.3'!AE85/'3.2.1.3'!AE73-1</f>
        <v>-0.96677018633540368</v>
      </c>
      <c r="AF73" s="123" t="s">
        <v>39</v>
      </c>
      <c r="AG73" s="181">
        <f>+'3.2.1.3'!AG85/'3.2.1.3'!AG73-1</f>
        <v>0.31531531531531543</v>
      </c>
      <c r="AH73" s="123">
        <f>+'3.2.1.3'!AH85/'3.2.1.3'!AH73-1</f>
        <v>0.14485596707818926</v>
      </c>
      <c r="AI73" s="123">
        <f>+'3.2.1.3'!AI85/'3.2.1.3'!AI73-1</f>
        <v>-0.15906499429874577</v>
      </c>
      <c r="AJ73" s="123" t="s">
        <v>39</v>
      </c>
      <c r="AK73" s="137">
        <f>+'3.2.1.3'!AK85/'3.2.1.3'!AK73-1</f>
        <v>-0.13030948302086165</v>
      </c>
      <c r="AL73" s="316">
        <f>+'3.2.1.3'!AL85/'3.2.1.3'!AL73-1</f>
        <v>-0.11810811849233493</v>
      </c>
    </row>
    <row r="74" spans="1:38" ht="16.5" thickBot="1" x14ac:dyDescent="0.3">
      <c r="A74" s="469" t="s">
        <v>92</v>
      </c>
      <c r="B74" s="6" t="s">
        <v>12</v>
      </c>
      <c r="C74" s="262">
        <f>+'3.2.1.3'!C86/'3.2.1.3'!C74-1</f>
        <v>-0.14333333333333331</v>
      </c>
      <c r="D74" s="113">
        <f>+'3.2.1.3'!D86/'3.2.1.3'!D74-1</f>
        <v>-1</v>
      </c>
      <c r="E74" s="113" t="s">
        <v>39</v>
      </c>
      <c r="F74" s="113" t="s">
        <v>39</v>
      </c>
      <c r="G74" s="134">
        <f>+'3.2.1.3'!G86/'3.2.1.3'!G74-1</f>
        <v>-0.78886835079071682</v>
      </c>
      <c r="H74" s="264">
        <f>+'3.2.1.3'!H86/'3.2.1.3'!H74-1</f>
        <v>1.2342779503105592</v>
      </c>
      <c r="I74" s="114">
        <f>+'3.2.1.3'!I86/'3.2.1.3'!I74-1</f>
        <v>7.552152099287035E-2</v>
      </c>
      <c r="J74" s="138">
        <f>+'3.2.1.3'!J86/'3.2.1.3'!J74-1</f>
        <v>0.7433717418055712</v>
      </c>
      <c r="K74" s="130">
        <f>+'3.2.1.3'!K86/'3.2.1.3'!K74-1</f>
        <v>-0.30366387893269609</v>
      </c>
      <c r="L74" s="114">
        <f>+'3.2.1.3'!L86/'3.2.1.3'!L74-1</f>
        <v>-0.14371584699453555</v>
      </c>
      <c r="M74" s="114">
        <f>+'3.2.1.3'!M86/'3.2.1.3'!M74-1</f>
        <v>-0.11292458876308487</v>
      </c>
      <c r="N74" s="114">
        <f>+'3.2.1.3'!N86/'3.2.1.3'!N74-1</f>
        <v>-0.50158730158730158</v>
      </c>
      <c r="O74" s="149">
        <f>+'3.2.1.3'!O86/'3.2.1.3'!O74-1</f>
        <v>-0.19701907409182406</v>
      </c>
      <c r="P74" s="130">
        <f>+'3.2.1.3'!P86/'3.2.1.3'!P74-1</f>
        <v>3.4007245529975361E-2</v>
      </c>
      <c r="Q74" s="123" t="s">
        <v>39</v>
      </c>
      <c r="R74" s="149">
        <f>+'3.2.1.3'!R86/'3.2.1.3'!R74-1</f>
        <v>3.4007245529975361E-2</v>
      </c>
      <c r="S74" s="139">
        <f>+'3.2.1.3'!S86/'3.2.1.3'!S74-1</f>
        <v>5.0959629384513594E-2</v>
      </c>
      <c r="T74" s="14" t="s">
        <v>39</v>
      </c>
      <c r="U74" s="14" t="s">
        <v>39</v>
      </c>
      <c r="V74" s="116">
        <f>+'3.2.1.3'!V86/'3.2.1.3'!V74-1</f>
        <v>-0.25056167153448661</v>
      </c>
      <c r="W74" s="116">
        <f>+'3.2.1.3'!W86/'3.2.1.3'!W74-1</f>
        <v>-0.66556291390728473</v>
      </c>
      <c r="X74" s="356">
        <f>+'3.2.1.3'!X86/'3.2.1.3'!X74-1</f>
        <v>-0.28107838242636041</v>
      </c>
      <c r="Y74" s="198" t="s">
        <v>39</v>
      </c>
      <c r="Z74" s="116">
        <f>+'3.2.1.3'!Z86/'3.2.1.3'!Z74-1</f>
        <v>0.27739367274250992</v>
      </c>
      <c r="AA74" s="116" t="s">
        <v>39</v>
      </c>
      <c r="AB74" s="116" t="s">
        <v>39</v>
      </c>
      <c r="AC74" s="116">
        <f>+'3.2.1.3'!AC86/'3.2.1.3'!AC74-1</f>
        <v>-0.12474516290341198</v>
      </c>
      <c r="AD74" s="119" t="s">
        <v>39</v>
      </c>
      <c r="AE74" s="119" t="s">
        <v>39</v>
      </c>
      <c r="AF74" s="182" t="s">
        <v>39</v>
      </c>
      <c r="AG74" s="182">
        <f>+'3.2.1.3'!AG86/'3.2.1.3'!AG74-1</f>
        <v>0.17910447761194037</v>
      </c>
      <c r="AH74" s="116">
        <f>+'3.2.1.3'!AH86/'3.2.1.3'!AH74-1</f>
        <v>0.13053797468354422</v>
      </c>
      <c r="AI74" s="116">
        <f>+'3.2.1.3'!AI86/'3.2.1.3'!AI74-1</f>
        <v>-2.1596606247589634E-2</v>
      </c>
      <c r="AJ74" s="116" t="s">
        <v>39</v>
      </c>
      <c r="AK74" s="138">
        <f>+'3.2.1.3'!AK86/'3.2.1.3'!AK74-1</f>
        <v>-8.9290370646302852E-2</v>
      </c>
      <c r="AL74" s="314">
        <f>+'3.2.1.3'!AL86/'3.2.1.3'!AL74-1</f>
        <v>-0.11106711067110675</v>
      </c>
    </row>
    <row r="75" spans="1:38" ht="15.75" x14ac:dyDescent="0.25">
      <c r="A75" s="456"/>
      <c r="B75" s="4" t="s">
        <v>13</v>
      </c>
      <c r="C75" s="260">
        <f>+'3.2.1.3'!C87/'3.2.1.3'!C75-1</f>
        <v>5.6521739130434678E-2</v>
      </c>
      <c r="D75" s="111">
        <f>+'3.2.1.3'!D87/'3.2.1.3'!D75-1</f>
        <v>0.24893917963224887</v>
      </c>
      <c r="E75" s="111" t="s">
        <v>39</v>
      </c>
      <c r="F75" s="111" t="s">
        <v>39</v>
      </c>
      <c r="G75" s="132">
        <f>+'3.2.1.3'!G87/'3.2.1.3'!G75-1</f>
        <v>-0.58832667554371953</v>
      </c>
      <c r="H75" s="265">
        <f>+'3.2.1.3'!H87/'3.2.1.3'!H75-1</f>
        <v>0.4173751328374069</v>
      </c>
      <c r="I75" s="112">
        <f>+'3.2.1.3'!I87/'3.2.1.3'!I75-1</f>
        <v>4.1612483745123496E-2</v>
      </c>
      <c r="J75" s="136">
        <f>+'3.2.1.3'!J87/'3.2.1.3'!J75-1</f>
        <v>0.29033676250769358</v>
      </c>
      <c r="K75" s="100">
        <f>+'3.2.1.3'!K87/'3.2.1.3'!K75-1</f>
        <v>0.10205635948210201</v>
      </c>
      <c r="L75" s="112">
        <f>+'3.2.1.3'!L87/'3.2.1.3'!L75-1</f>
        <v>0.11674701320477898</v>
      </c>
      <c r="M75" s="112">
        <f>+'3.2.1.3'!M87/'3.2.1.3'!M75-1</f>
        <v>-6.3527524775161881E-2</v>
      </c>
      <c r="N75" s="112">
        <f>+'3.2.1.3'!N87/'3.2.1.3'!N75-1</f>
        <v>-2.0631686194600096E-2</v>
      </c>
      <c r="O75" s="147">
        <f>+'3.2.1.3'!O87/'3.2.1.3'!O75-1</f>
        <v>-7.6762037683182349E-3</v>
      </c>
      <c r="P75" s="100">
        <f>+'3.2.1.3'!P87/'3.2.1.3'!P75-1</f>
        <v>-3.2214765100671117E-2</v>
      </c>
      <c r="Q75" s="142" t="s">
        <v>39</v>
      </c>
      <c r="R75" s="147">
        <f>+'3.2.1.3'!R87/'3.2.1.3'!R75-1</f>
        <v>-3.2214765100671117E-2</v>
      </c>
      <c r="S75" s="103">
        <f>+'3.2.1.3'!S87/'3.2.1.3'!S75-1</f>
        <v>0.13364413364413363</v>
      </c>
      <c r="T75" s="9" t="s">
        <v>39</v>
      </c>
      <c r="U75" s="9" t="s">
        <v>39</v>
      </c>
      <c r="V75" s="102">
        <f>+'3.2.1.3'!V87/'3.2.1.3'!V75-1</f>
        <v>-0.33601598173515979</v>
      </c>
      <c r="W75" s="102">
        <f>+'3.2.1.3'!W87/'3.2.1.3'!W75-1</f>
        <v>-0.6804993252361673</v>
      </c>
      <c r="X75" s="351">
        <f>+'3.2.1.3'!X87/'3.2.1.3'!X75-1</f>
        <v>-0.35515134812365068</v>
      </c>
      <c r="Y75" s="196" t="s">
        <v>39</v>
      </c>
      <c r="Z75" s="116">
        <f>+'3.2.1.3'!Z87/'3.2.1.3'!Z75-1</f>
        <v>-0.49640500875185134</v>
      </c>
      <c r="AA75" s="102" t="s">
        <v>39</v>
      </c>
      <c r="AB75" s="102" t="s">
        <v>39</v>
      </c>
      <c r="AC75" s="102">
        <f>+'3.2.1.3'!AC87/'3.2.1.3'!AC75-1</f>
        <v>-0.21029132222271341</v>
      </c>
      <c r="AD75" s="102" t="s">
        <v>39</v>
      </c>
      <c r="AE75" s="102" t="s">
        <v>39</v>
      </c>
      <c r="AF75" s="180" t="s">
        <v>39</v>
      </c>
      <c r="AG75" s="180">
        <f>+'3.2.1.3'!AG87/'3.2.1.3'!AG75-1</f>
        <v>-6.8208092485549154E-2</v>
      </c>
      <c r="AH75" s="102">
        <f>+'3.2.1.3'!AH87/'3.2.1.3'!AH75-1</f>
        <v>4.9011177987962062E-2</v>
      </c>
      <c r="AI75" s="102">
        <v>0</v>
      </c>
      <c r="AJ75" s="102" t="s">
        <v>39</v>
      </c>
      <c r="AK75" s="138">
        <f>+'3.2.1.3'!AK87/'3.2.1.3'!AK75-1</f>
        <v>-0.4423176961758547</v>
      </c>
      <c r="AL75" s="314">
        <f>+'3.2.1.3'!AL87/'3.2.1.3'!AL75-1</f>
        <v>-0.26994413852056542</v>
      </c>
    </row>
    <row r="76" spans="1:38" ht="15.75" x14ac:dyDescent="0.25">
      <c r="A76" s="456"/>
      <c r="B76" s="4" t="s">
        <v>14</v>
      </c>
      <c r="C76" s="260">
        <f>+'3.2.1.3'!C88/'3.2.1.3'!C76-1</f>
        <v>2.6881720430107503E-2</v>
      </c>
      <c r="D76" s="111">
        <f>+'3.2.1.3'!D88/'3.2.1.3'!D76-1</f>
        <v>0.44165435745937964</v>
      </c>
      <c r="E76" s="111" t="s">
        <v>39</v>
      </c>
      <c r="F76" s="111" t="s">
        <v>39</v>
      </c>
      <c r="G76" s="132">
        <f>+'3.2.1.3'!G88/'3.2.1.3'!G76-1</f>
        <v>-0.27296686746987953</v>
      </c>
      <c r="H76" s="265">
        <f>+'3.2.1.3'!H88/'3.2.1.3'!H76-1</f>
        <v>0.31399556437492704</v>
      </c>
      <c r="I76" s="112">
        <f>+'3.2.1.3'!I88/'3.2.1.3'!I76-1</f>
        <v>0.46131556070704138</v>
      </c>
      <c r="J76" s="136">
        <f>+'3.2.1.3'!J88/'3.2.1.3'!J76-1</f>
        <v>0.35629888500582463</v>
      </c>
      <c r="K76" s="100">
        <f>+'3.2.1.3'!K88/'3.2.1.3'!K76-1</f>
        <v>-0.15860039241334201</v>
      </c>
      <c r="L76" s="112">
        <f>+'3.2.1.3'!L88/'3.2.1.3'!L76-1</f>
        <v>-4.9150849150849107E-2</v>
      </c>
      <c r="M76" s="112">
        <f>+'3.2.1.3'!M88/'3.2.1.3'!M76-1</f>
        <v>5.3690586182116862E-2</v>
      </c>
      <c r="N76" s="112">
        <f>+'3.2.1.3'!N88/'3.2.1.3'!N76-1</f>
        <v>-3.0163599182004064E-2</v>
      </c>
      <c r="O76" s="147">
        <f>+'3.2.1.3'!O88/'3.2.1.3'!O76-1</f>
        <v>-1.3512145748987847E-2</v>
      </c>
      <c r="P76" s="100">
        <f>+'3.2.1.3'!P88/'3.2.1.3'!P76-1</f>
        <v>8.1800580832526615E-2</v>
      </c>
      <c r="Q76" s="142" t="s">
        <v>39</v>
      </c>
      <c r="R76" s="147">
        <f>+'3.2.1.3'!R88/'3.2.1.3'!R76-1</f>
        <v>8.1800580832526615E-2</v>
      </c>
      <c r="S76" s="103">
        <f>+'3.2.1.3'!S88/'3.2.1.3'!S76-1</f>
        <v>-0.41416100872938899</v>
      </c>
      <c r="T76" s="9" t="s">
        <v>39</v>
      </c>
      <c r="U76" s="9" t="s">
        <v>39</v>
      </c>
      <c r="V76" s="102">
        <f>+'3.2.1.3'!V88/'3.2.1.3'!V76-1</f>
        <v>-0.26423690205011385</v>
      </c>
      <c r="W76" s="102">
        <f>+'3.2.1.3'!W88/'3.2.1.3'!W76-1</f>
        <v>-0.39778449144008055</v>
      </c>
      <c r="X76" s="351">
        <f>+'3.2.1.3'!X88/'3.2.1.3'!X76-1</f>
        <v>-0.29340937896070973</v>
      </c>
      <c r="Y76" s="196" t="s">
        <v>39</v>
      </c>
      <c r="Z76" s="116">
        <f>+'3.2.1.3'!Z88/'3.2.1.3'!Z76-1</f>
        <v>-0.54342235410484663</v>
      </c>
      <c r="AA76" s="102" t="s">
        <v>39</v>
      </c>
      <c r="AB76" s="102" t="s">
        <v>39</v>
      </c>
      <c r="AC76" s="102">
        <f>+'3.2.1.3'!AC88/'3.2.1.3'!AC76-1</f>
        <v>-3.5664474995018902E-2</v>
      </c>
      <c r="AD76" s="102" t="s">
        <v>39</v>
      </c>
      <c r="AE76" s="102" t="s">
        <v>39</v>
      </c>
      <c r="AF76" s="180" t="s">
        <v>39</v>
      </c>
      <c r="AG76" s="180">
        <f>+'3.2.1.3'!AG88/'3.2.1.3'!AG76-1</f>
        <v>0.30946291560102313</v>
      </c>
      <c r="AH76" s="102">
        <f>+'3.2.1.3'!AH88/'3.2.1.3'!AH76-1</f>
        <v>9.4782608695652248E-2</v>
      </c>
      <c r="AI76" s="102">
        <v>0</v>
      </c>
      <c r="AJ76" s="102" t="s">
        <v>39</v>
      </c>
      <c r="AK76" s="138">
        <f>+'3.2.1.3'!AK88/'3.2.1.3'!AK76-1</f>
        <v>-0.37009216776970233</v>
      </c>
      <c r="AL76" s="314">
        <f>+'3.2.1.3'!AL88/'3.2.1.3'!AL76-1</f>
        <v>-0.18367853270358181</v>
      </c>
    </row>
    <row r="77" spans="1:38" ht="15.75" x14ac:dyDescent="0.25">
      <c r="A77" s="456"/>
      <c r="B77" s="4" t="s">
        <v>15</v>
      </c>
      <c r="C77" s="260">
        <f>+'3.2.1.3'!C89/'3.2.1.3'!C77-1</f>
        <v>1.0597402597402596</v>
      </c>
      <c r="D77" s="111">
        <f>+'3.2.1.3'!D89/'3.2.1.3'!D77-1</f>
        <v>0.64829821717990277</v>
      </c>
      <c r="E77" s="111" t="s">
        <v>39</v>
      </c>
      <c r="F77" s="111" t="s">
        <v>39</v>
      </c>
      <c r="G77" s="132">
        <f>+'3.2.1.3'!G89/'3.2.1.3'!G77-1</f>
        <v>-0.1175036567528035</v>
      </c>
      <c r="H77" s="265">
        <f>+'3.2.1.3'!H89/'3.2.1.3'!H77-1</f>
        <v>0.14464266638179679</v>
      </c>
      <c r="I77" s="112">
        <f>+'3.2.1.3'!I89/'3.2.1.3'!I77-1</f>
        <v>0.13244867300951424</v>
      </c>
      <c r="J77" s="136">
        <f>+'3.2.1.3'!J89/'3.2.1.3'!J77-1</f>
        <v>0.14099588169225008</v>
      </c>
      <c r="K77" s="100">
        <f>+'3.2.1.3'!K89/'3.2.1.3'!K77-1</f>
        <v>-0.23208979861340373</v>
      </c>
      <c r="L77" s="112">
        <f>+'3.2.1.3'!L89/'3.2.1.3'!L77-1</f>
        <v>-0.10916249105225484</v>
      </c>
      <c r="M77" s="112">
        <f>+'3.2.1.3'!M89/'3.2.1.3'!M77-1</f>
        <v>-5.3383688884352298E-2</v>
      </c>
      <c r="N77" s="112">
        <f>+'3.2.1.3'!N89/'3.2.1.3'!N77-1</f>
        <v>-0.21833598304186541</v>
      </c>
      <c r="O77" s="147">
        <f>+'3.2.1.3'!O89/'3.2.1.3'!O77-1</f>
        <v>-0.11073346140584206</v>
      </c>
      <c r="P77" s="100">
        <f>+'3.2.1.3'!P89/'3.2.1.3'!P77-1</f>
        <v>-6.0595567867035571E-3</v>
      </c>
      <c r="Q77" s="142" t="s">
        <v>39</v>
      </c>
      <c r="R77" s="147">
        <f>+'3.2.1.3'!R89/'3.2.1.3'!R77-1</f>
        <v>-6.0595567867035571E-3</v>
      </c>
      <c r="S77" s="103">
        <f>+'3.2.1.3'!S89/'3.2.1.3'!S77-1</f>
        <v>-0.5016251354279524</v>
      </c>
      <c r="T77" s="9" t="s">
        <v>39</v>
      </c>
      <c r="U77" s="9" t="s">
        <v>39</v>
      </c>
      <c r="V77" s="102">
        <f>+'3.2.1.3'!V89/'3.2.1.3'!V77-1</f>
        <v>-0.19526986052152817</v>
      </c>
      <c r="W77" s="102">
        <f>+'3.2.1.3'!W89/'3.2.1.3'!W77-1</f>
        <v>-0.55137111517367465</v>
      </c>
      <c r="X77" s="351">
        <f>+'3.2.1.3'!X89/'3.2.1.3'!X77-1</f>
        <v>-0.27794224064206308</v>
      </c>
      <c r="Y77" s="196" t="s">
        <v>39</v>
      </c>
      <c r="Z77" s="116">
        <f>+'3.2.1.3'!Z89/'3.2.1.3'!Z77-1</f>
        <v>-0.64850811546311593</v>
      </c>
      <c r="AA77" s="102" t="s">
        <v>39</v>
      </c>
      <c r="AB77" s="102" t="s">
        <v>39</v>
      </c>
      <c r="AC77" s="102">
        <f>+'3.2.1.3'!AC89/'3.2.1.3'!AC77-1</f>
        <v>-0.25481853928962805</v>
      </c>
      <c r="AD77" s="102" t="s">
        <v>39</v>
      </c>
      <c r="AE77" s="102" t="s">
        <v>39</v>
      </c>
      <c r="AF77" s="180" t="s">
        <v>39</v>
      </c>
      <c r="AG77" s="180">
        <f>+'3.2.1.3'!AG89/'3.2.1.3'!AG77-1</f>
        <v>-7.7765607886089771E-2</v>
      </c>
      <c r="AH77" s="102">
        <f>+'3.2.1.3'!AH89/'3.2.1.3'!AH77-1</f>
        <v>-6.434782608695655E-2</v>
      </c>
      <c r="AI77" s="102">
        <f>+'3.2.1.3'!AI89/'3.2.1.3'!AI77-1</f>
        <v>7.3111111111111118</v>
      </c>
      <c r="AJ77" s="102" t="s">
        <v>39</v>
      </c>
      <c r="AK77" s="138">
        <f>+'3.2.1.3'!AK89/'3.2.1.3'!AK77-1</f>
        <v>-0.46168346093877266</v>
      </c>
      <c r="AL77" s="314">
        <f>+'3.2.1.3'!AL89/'3.2.1.3'!AL77-1</f>
        <v>-0.24790527319251421</v>
      </c>
    </row>
    <row r="78" spans="1:38" ht="15.75" x14ac:dyDescent="0.25">
      <c r="A78" s="456"/>
      <c r="B78" s="4" t="s">
        <v>16</v>
      </c>
      <c r="C78" s="260">
        <f>+'3.2.1.3'!C90/'3.2.1.3'!C78-1</f>
        <v>0.74782608695652164</v>
      </c>
      <c r="D78" s="111">
        <f>+'3.2.1.3'!D90/'3.2.1.3'!D78-1</f>
        <v>0.61932650073206452</v>
      </c>
      <c r="E78" s="111" t="s">
        <v>39</v>
      </c>
      <c r="F78" s="111" t="s">
        <v>39</v>
      </c>
      <c r="G78" s="132">
        <f>+'3.2.1.3'!G90/'3.2.1.3'!G78-1</f>
        <v>0.18266253869969051</v>
      </c>
      <c r="H78" s="265">
        <f>+'3.2.1.3'!H90/'3.2.1.3'!H78-1</f>
        <v>0.28174374351285891</v>
      </c>
      <c r="I78" s="112">
        <f>+'3.2.1.3'!I90/'3.2.1.3'!I78-1</f>
        <v>0.43444806155667348</v>
      </c>
      <c r="J78" s="136">
        <f>+'3.2.1.3'!J90/'3.2.1.3'!J78-1</f>
        <v>0.32456431535269714</v>
      </c>
      <c r="K78" s="100">
        <f>+'3.2.1.3'!K90/'3.2.1.3'!K78-1</f>
        <v>-0.18719211822660098</v>
      </c>
      <c r="L78" s="112">
        <f>+'3.2.1.3'!L90/'3.2.1.3'!L78-1</f>
        <v>8.8280946837407948E-2</v>
      </c>
      <c r="M78" s="112">
        <f>+'3.2.1.3'!M90/'3.2.1.3'!M78-1</f>
        <v>4.881688339373258E-2</v>
      </c>
      <c r="N78" s="112">
        <v>0</v>
      </c>
      <c r="O78" s="147">
        <v>1</v>
      </c>
      <c r="P78" s="100">
        <f>+'3.2.1.3'!P90/'3.2.1.3'!P78-1</f>
        <v>-3.3112582781456901E-2</v>
      </c>
      <c r="Q78" s="142" t="s">
        <v>39</v>
      </c>
      <c r="R78" s="147">
        <f>+'3.2.1.3'!R90/'3.2.1.3'!R78-1</f>
        <v>-3.3112582781456901E-2</v>
      </c>
      <c r="S78" s="103">
        <f>+'3.2.1.3'!S90/'3.2.1.3'!S78-1</f>
        <v>-0.41997593261131172</v>
      </c>
      <c r="T78" s="9" t="s">
        <v>39</v>
      </c>
      <c r="U78" s="9" t="s">
        <v>39</v>
      </c>
      <c r="V78" s="102">
        <f>+'3.2.1.3'!V90/'3.2.1.3'!V78-1</f>
        <v>-0.17094575669872092</v>
      </c>
      <c r="W78" s="102">
        <f>+'3.2.1.3'!W90/'3.2.1.3'!W78-1</f>
        <v>-0.80310726023304446</v>
      </c>
      <c r="X78" s="351">
        <f>+'3.2.1.3'!X90/'3.2.1.3'!X78-1</f>
        <v>-0.32695278393444827</v>
      </c>
      <c r="Y78" s="196" t="s">
        <v>39</v>
      </c>
      <c r="Z78" s="116">
        <f>+'3.2.1.3'!Z90/'3.2.1.3'!Z78-1</f>
        <v>-0.54384272102279585</v>
      </c>
      <c r="AA78" s="102" t="s">
        <v>39</v>
      </c>
      <c r="AB78" s="102" t="s">
        <v>39</v>
      </c>
      <c r="AC78" s="102">
        <f>+'3.2.1.3'!AC90/'3.2.1.3'!AC78-1</f>
        <v>-0.19557273366127903</v>
      </c>
      <c r="AD78" s="102" t="s">
        <v>39</v>
      </c>
      <c r="AE78" s="102" t="s">
        <v>39</v>
      </c>
      <c r="AF78" s="180" t="s">
        <v>39</v>
      </c>
      <c r="AG78" s="180">
        <f>+'3.2.1.3'!AG90/'3.2.1.3'!AG78-1</f>
        <v>0.12086330935251799</v>
      </c>
      <c r="AH78" s="102">
        <f>+'3.2.1.3'!AH90/'3.2.1.3'!AH78-1</f>
        <v>0.31334841628959276</v>
      </c>
      <c r="AI78" s="102">
        <f>+'3.2.1.3'!AI90/'3.2.1.3'!AI78-1</f>
        <v>4.4937500000000004</v>
      </c>
      <c r="AJ78" s="102" t="s">
        <v>39</v>
      </c>
      <c r="AK78" s="138">
        <f>+'3.2.1.3'!AK90/'3.2.1.3'!AK78-1</f>
        <v>-0.35657181193045229</v>
      </c>
      <c r="AL78" s="314">
        <f>+'3.2.1.3'!AL90/'3.2.1.3'!AL78-1</f>
        <v>-0.12773655344056778</v>
      </c>
    </row>
    <row r="79" spans="1:38" ht="15.75" x14ac:dyDescent="0.25">
      <c r="A79" s="456"/>
      <c r="B79" s="4" t="s">
        <v>17</v>
      </c>
      <c r="C79" s="260">
        <f>+'3.2.1.3'!C91/'3.2.1.3'!C79-1</f>
        <v>0.72452830188679251</v>
      </c>
      <c r="D79" s="111">
        <f>+'3.2.1.3'!D91/'3.2.1.3'!D79-1</f>
        <v>0.43208430913348939</v>
      </c>
      <c r="E79" s="111" t="s">
        <v>39</v>
      </c>
      <c r="F79" s="111" t="s">
        <v>39</v>
      </c>
      <c r="G79" s="132">
        <f>+'3.2.1.3'!G91/'3.2.1.3'!G79-1</f>
        <v>0.54407514450867045</v>
      </c>
      <c r="H79" s="265">
        <f>+'3.2.1.3'!H91/'3.2.1.3'!H79-1</f>
        <v>0.14953886693017138</v>
      </c>
      <c r="I79" s="112">
        <f>+'3.2.1.3'!I91/'3.2.1.3'!I79-1</f>
        <v>0.69296690307328612</v>
      </c>
      <c r="J79" s="136">
        <f>+'3.2.1.3'!J91/'3.2.1.3'!J79-1</f>
        <v>0.29674991994876732</v>
      </c>
      <c r="K79" s="100">
        <f>+'3.2.1.3'!K91/'3.2.1.3'!K79-1</f>
        <v>-7.1428571428571397E-2</v>
      </c>
      <c r="L79" s="112">
        <f>+'3.2.1.3'!L91/'3.2.1.3'!L79-1</f>
        <v>-0.13065591020694489</v>
      </c>
      <c r="M79" s="112">
        <f>+'3.2.1.3'!M91/'3.2.1.3'!M79-1</f>
        <v>-6.1132561132560825E-3</v>
      </c>
      <c r="N79" s="112">
        <f>+'3.2.1.3'!N91/'3.2.1.3'!N79-1</f>
        <v>-0.19763395963813501</v>
      </c>
      <c r="O79" s="147">
        <f>+'3.2.1.3'!O91/'3.2.1.3'!O79-1</f>
        <v>-6.6680745472783909E-2</v>
      </c>
      <c r="P79" s="100">
        <f>+'3.2.1.3'!P91/'3.2.1.3'!P79-1</f>
        <v>-3.0279042153176339E-2</v>
      </c>
      <c r="Q79" s="142" t="s">
        <v>39</v>
      </c>
      <c r="R79" s="147">
        <f>+'3.2.1.3'!R91/'3.2.1.3'!R79-1</f>
        <v>-3.0279042153176339E-2</v>
      </c>
      <c r="S79" s="103">
        <f>+'3.2.1.3'!S91/'3.2.1.3'!S79-1</f>
        <v>-0.37754010695187168</v>
      </c>
      <c r="T79" s="9" t="s">
        <v>39</v>
      </c>
      <c r="U79" s="9" t="s">
        <v>39</v>
      </c>
      <c r="V79" s="102">
        <f>+'3.2.1.3'!V91/'3.2.1.3'!V79-1</f>
        <v>-0.43391614965219027</v>
      </c>
      <c r="W79" s="102" t="s">
        <v>39</v>
      </c>
      <c r="X79" s="351">
        <f>+'3.2.1.3'!X91/'3.2.1.3'!X79-1</f>
        <v>-0.54452031174563764</v>
      </c>
      <c r="Y79" s="196" t="s">
        <v>39</v>
      </c>
      <c r="Z79" s="116">
        <f>+'3.2.1.3'!Z91/'3.2.1.3'!Z79-1</f>
        <v>-0.58529674917983887</v>
      </c>
      <c r="AA79" s="102" t="s">
        <v>39</v>
      </c>
      <c r="AB79" s="102" t="s">
        <v>39</v>
      </c>
      <c r="AC79" s="102">
        <f>+'3.2.1.3'!AC91/'3.2.1.3'!AC79-1</f>
        <v>-5.8106658867115191E-2</v>
      </c>
      <c r="AD79" s="102" t="s">
        <v>39</v>
      </c>
      <c r="AE79" s="102" t="s">
        <v>39</v>
      </c>
      <c r="AF79" s="102" t="s">
        <v>39</v>
      </c>
      <c r="AG79" s="102">
        <f>+'3.2.1.3'!AG91/'3.2.1.3'!AG79-1</f>
        <v>5.8186738836265128E-2</v>
      </c>
      <c r="AH79" s="102">
        <f>+'3.2.1.3'!AH91/'3.2.1.3'!AH79-1</f>
        <v>0.39285714285714279</v>
      </c>
      <c r="AI79" s="102">
        <f>+'3.2.1.3'!AI91/'3.2.1.3'!AI79-1</f>
        <v>-0.35061728395061731</v>
      </c>
      <c r="AJ79" s="102" t="s">
        <v>39</v>
      </c>
      <c r="AK79" s="138">
        <f>+'3.2.1.3'!AK91/'3.2.1.3'!AK79-1</f>
        <v>-0.34091063080154482</v>
      </c>
      <c r="AL79" s="314">
        <f>+'3.2.1.3'!AL91/'3.2.1.3'!AL79-1</f>
        <v>-0.18212903147019677</v>
      </c>
    </row>
    <row r="80" spans="1:38" ht="15.75" x14ac:dyDescent="0.25">
      <c r="A80" s="456"/>
      <c r="B80" s="4" t="s">
        <v>18</v>
      </c>
      <c r="C80" s="260">
        <f>+'3.2.1.3'!C92/'3.2.1.3'!C80-1</f>
        <v>-0.2846153846153846</v>
      </c>
      <c r="D80" s="111">
        <f>+'3.2.1.3'!D92/'3.2.1.3'!D80-1</f>
        <v>0.19458303635067709</v>
      </c>
      <c r="E80" s="111" t="s">
        <v>39</v>
      </c>
      <c r="F80" s="111" t="s">
        <v>39</v>
      </c>
      <c r="G80" s="132">
        <f>+'3.2.1.3'!G92/'3.2.1.3'!G80-1</f>
        <v>-9.4146541137944961E-3</v>
      </c>
      <c r="H80" s="265">
        <f>+'3.2.1.3'!H92/'3.2.1.3'!H80-1</f>
        <v>-0.23378021332811427</v>
      </c>
      <c r="I80" s="112">
        <f>+'3.2.1.3'!I92/'3.2.1.3'!I80-1</f>
        <v>0.42278820375335124</v>
      </c>
      <c r="J80" s="136">
        <f>+'3.2.1.3'!J92/'3.2.1.3'!J80-1</f>
        <v>-5.8212058212058215E-2</v>
      </c>
      <c r="K80" s="100">
        <f>+'3.2.1.3'!K92/'3.2.1.3'!K80-1</f>
        <v>-0.28125761637825986</v>
      </c>
      <c r="L80" s="112">
        <f>+'3.2.1.3'!L92/'3.2.1.3'!L80-1</f>
        <v>-0.25586049170954828</v>
      </c>
      <c r="M80" s="112">
        <f>+'3.2.1.3'!M92/'3.2.1.3'!M80-1</f>
        <v>-5.854837452249162E-2</v>
      </c>
      <c r="N80" s="112">
        <f>+'3.2.1.3'!N92/'3.2.1.3'!N80-1</f>
        <v>-0.49856630824372761</v>
      </c>
      <c r="O80" s="147">
        <f>+'3.2.1.3'!O92/'3.2.1.3'!O80-1</f>
        <v>-0.19037281030094322</v>
      </c>
      <c r="P80" s="100">
        <f>+'3.2.1.3'!P92/'3.2.1.3'!P80-1</f>
        <v>-0.17148085217618614</v>
      </c>
      <c r="Q80" s="142" t="s">
        <v>39</v>
      </c>
      <c r="R80" s="147">
        <f>+'3.2.1.3'!R92/'3.2.1.3'!R80-1</f>
        <v>-0.17148085217618614</v>
      </c>
      <c r="S80" s="103">
        <f>+'3.2.1.3'!S92/'3.2.1.3'!S80-1</f>
        <v>-0.35631293570875289</v>
      </c>
      <c r="T80" s="9" t="s">
        <v>39</v>
      </c>
      <c r="U80" s="9" t="s">
        <v>39</v>
      </c>
      <c r="V80" s="102">
        <f>+'3.2.1.3'!V92/'3.2.1.3'!V80-1</f>
        <v>-0.28576543033080337</v>
      </c>
      <c r="W80" s="102" t="s">
        <v>39</v>
      </c>
      <c r="X80" s="351">
        <f>+'3.2.1.3'!X92/'3.2.1.3'!X80-1</f>
        <v>-0.34864376130198915</v>
      </c>
      <c r="Y80" s="196" t="s">
        <v>39</v>
      </c>
      <c r="Z80" s="116">
        <f>+'3.2.1.3'!Z92/'3.2.1.3'!Z80-1</f>
        <v>-0.63696964237456077</v>
      </c>
      <c r="AA80" s="102" t="s">
        <v>39</v>
      </c>
      <c r="AB80" s="102" t="s">
        <v>39</v>
      </c>
      <c r="AC80" s="102">
        <f>+'3.2.1.3'!AC92/'3.2.1.3'!AC80-1</f>
        <v>-0.26843150942383076</v>
      </c>
      <c r="AD80" s="102" t="s">
        <v>39</v>
      </c>
      <c r="AE80" s="102" t="s">
        <v>39</v>
      </c>
      <c r="AF80" s="102" t="s">
        <v>39</v>
      </c>
      <c r="AG80" s="102">
        <f>+'3.2.1.3'!AG92/'3.2.1.3'!AG80-1</f>
        <v>0.45523329129886503</v>
      </c>
      <c r="AH80" s="102">
        <f>+'3.2.1.3'!AH92/'3.2.1.3'!AH80-1</f>
        <v>6.1700526711813364E-2</v>
      </c>
      <c r="AI80" s="102">
        <f>+'3.2.1.3'!AI92/'3.2.1.3'!AI80-1</f>
        <v>-0.19416426512968299</v>
      </c>
      <c r="AJ80" s="102" t="s">
        <v>39</v>
      </c>
      <c r="AK80" s="138">
        <f>+'3.2.1.3'!AK92/'3.2.1.3'!AK80-1</f>
        <v>-0.44968147887599175</v>
      </c>
      <c r="AL80" s="314">
        <f>+'3.2.1.3'!AL92/'3.2.1.3'!AL80-1</f>
        <v>-0.30398319313550959</v>
      </c>
    </row>
    <row r="81" spans="1:38" ht="15.75" x14ac:dyDescent="0.25">
      <c r="A81" s="456"/>
      <c r="B81" s="4" t="s">
        <v>19</v>
      </c>
      <c r="C81" s="260">
        <f>+'3.2.1.3'!C93/'3.2.1.3'!C81-1</f>
        <v>-0.40295748613678373</v>
      </c>
      <c r="D81" s="111">
        <f>+'3.2.1.3'!D93/'3.2.1.3'!D81-1</f>
        <v>0.38047445255474455</v>
      </c>
      <c r="E81" s="111" t="s">
        <v>39</v>
      </c>
      <c r="F81" s="111" t="s">
        <v>39</v>
      </c>
      <c r="G81" s="132">
        <f>+'3.2.1.3'!G93/'3.2.1.3'!G81-1</f>
        <v>-8.7235996326905374E-3</v>
      </c>
      <c r="H81" s="265">
        <f>+'3.2.1.3'!H93/'3.2.1.3'!H81-1</f>
        <v>-2.3494233233660844E-2</v>
      </c>
      <c r="I81" s="112">
        <f>+'3.2.1.3'!I93/'3.2.1.3'!I81-1</f>
        <v>0.30923694779116473</v>
      </c>
      <c r="J81" s="136">
        <f>+'3.2.1.3'!J93/'3.2.1.3'!J81-1</f>
        <v>5.6994818652849721E-2</v>
      </c>
      <c r="K81" s="100">
        <f>+'3.2.1.3'!K93/'3.2.1.3'!K81-1</f>
        <v>-6.1504424778761058E-2</v>
      </c>
      <c r="L81" s="112">
        <f>+'3.2.1.3'!L93/'3.2.1.3'!L81-1</f>
        <v>-0.33277287375648035</v>
      </c>
      <c r="M81" s="112">
        <f>+'3.2.1.3'!M93/'3.2.1.3'!M81-1</f>
        <v>4.3284058279272619E-2</v>
      </c>
      <c r="N81" s="112" t="s">
        <v>39</v>
      </c>
      <c r="O81" s="147">
        <f>+'3.2.1.3'!O93/'3.2.1.3'!O81-1</f>
        <v>-0.18010805500982319</v>
      </c>
      <c r="P81" s="100">
        <f>+'3.2.1.3'!P93/'3.2.1.3'!P81-1</f>
        <v>-0.19904204364023415</v>
      </c>
      <c r="Q81" s="142" t="s">
        <v>39</v>
      </c>
      <c r="R81" s="147">
        <f>+'3.2.1.3'!R93/'3.2.1.3'!R81-1</f>
        <v>-0.19904204364023415</v>
      </c>
      <c r="S81" s="103">
        <f>+'3.2.1.3'!S93/'3.2.1.3'!S81-1</f>
        <v>-0.16690240452616689</v>
      </c>
      <c r="T81" s="9" t="s">
        <v>39</v>
      </c>
      <c r="U81" s="9" t="s">
        <v>39</v>
      </c>
      <c r="V81" s="102">
        <f>+'3.2.1.3'!V93/'3.2.1.3'!V81-1</f>
        <v>-0.18272083999086963</v>
      </c>
      <c r="W81" s="102" t="s">
        <v>39</v>
      </c>
      <c r="X81" s="351">
        <f>+'3.2.1.3'!X93/'3.2.1.3'!X81-1</f>
        <v>-0.28996793403573062</v>
      </c>
      <c r="Y81" s="196" t="s">
        <v>39</v>
      </c>
      <c r="Z81" s="116">
        <f>+'3.2.1.3'!Z93/'3.2.1.3'!Z81-1</f>
        <v>-0.69993074356229934</v>
      </c>
      <c r="AA81" s="102" t="s">
        <v>39</v>
      </c>
      <c r="AB81" s="102" t="s">
        <v>39</v>
      </c>
      <c r="AC81" s="102">
        <f>+'3.2.1.3'!AC93/'3.2.1.3'!AC81-1</f>
        <v>-0.23868625464370141</v>
      </c>
      <c r="AD81" s="102" t="s">
        <v>39</v>
      </c>
      <c r="AE81" s="102" t="s">
        <v>39</v>
      </c>
      <c r="AF81" s="102">
        <f>+'3.2.1.3'!AF93/'3.2.1.3'!AF81-1</f>
        <v>0</v>
      </c>
      <c r="AG81" s="102">
        <f>+'3.2.1.3'!AG93/'3.2.1.3'!AG81-1</f>
        <v>0.51653543307086625</v>
      </c>
      <c r="AH81" s="102">
        <f>+'3.2.1.3'!AH93/'3.2.1.3'!AH81-1</f>
        <v>0.60273972602739723</v>
      </c>
      <c r="AI81" s="102">
        <f>+'3.2.1.3'!AI93/'3.2.1.3'!AI81-1</f>
        <v>-0.37413793103448278</v>
      </c>
      <c r="AJ81" s="102" t="s">
        <v>39</v>
      </c>
      <c r="AK81" s="138">
        <f>+'3.2.1.3'!AK93/'3.2.1.3'!AK81-1</f>
        <v>-0.45914373988524348</v>
      </c>
      <c r="AL81" s="314">
        <f>+'3.2.1.3'!AL93/'3.2.1.3'!AL81-1</f>
        <v>-0.26774907230735012</v>
      </c>
    </row>
    <row r="82" spans="1:38" ht="15.75" x14ac:dyDescent="0.25">
      <c r="A82" s="456"/>
      <c r="B82" s="4" t="s">
        <v>20</v>
      </c>
      <c r="C82" s="260">
        <f>+'3.2.1.3'!C94/'3.2.1.3'!C82-1</f>
        <v>-0.27171717171717169</v>
      </c>
      <c r="D82" s="111">
        <f>+'3.2.1.3'!D94/'3.2.1.3'!D82-1</f>
        <v>5.7344854673998524E-2</v>
      </c>
      <c r="E82" s="111" t="s">
        <v>39</v>
      </c>
      <c r="F82" s="111" t="s">
        <v>39</v>
      </c>
      <c r="G82" s="132">
        <f>+'3.2.1.3'!G94/'3.2.1.3'!G82-1</f>
        <v>-8.6610693769332725E-2</v>
      </c>
      <c r="H82" s="265">
        <f>+'3.2.1.3'!H94/'3.2.1.3'!H82-1</f>
        <v>0.11649428415895491</v>
      </c>
      <c r="I82" s="112">
        <f>+'3.2.1.3'!I94/'3.2.1.3'!I82-1</f>
        <v>0.43563432835820892</v>
      </c>
      <c r="J82" s="136">
        <f>+'3.2.1.3'!J94/'3.2.1.3'!J82-1</f>
        <v>0.19925812434481083</v>
      </c>
      <c r="K82" s="100">
        <f>+'3.2.1.3'!K94/'3.2.1.3'!K82-1</f>
        <v>-0.11971830985915488</v>
      </c>
      <c r="L82" s="112">
        <f>+'3.2.1.3'!L94/'3.2.1.3'!L82-1</f>
        <v>-0.2290219907407407</v>
      </c>
      <c r="M82" s="112">
        <f>+'3.2.1.3'!M94/'3.2.1.3'!M82-1</f>
        <v>-1.094570928196148E-2</v>
      </c>
      <c r="N82" s="112" t="s">
        <v>39</v>
      </c>
      <c r="O82" s="147">
        <f>+'3.2.1.3'!O94/'3.2.1.3'!O82-1</f>
        <v>-0.16325102469259223</v>
      </c>
      <c r="P82" s="100">
        <f>+'3.2.1.3'!P94/'3.2.1.3'!P82-1</f>
        <v>0.37537281636131237</v>
      </c>
      <c r="Q82" s="142" t="s">
        <v>39</v>
      </c>
      <c r="R82" s="147">
        <f>+'3.2.1.3'!R94/'3.2.1.3'!R82-1</f>
        <v>0.37537281636131237</v>
      </c>
      <c r="S82" s="103">
        <f>+'3.2.1.3'!S94/'3.2.1.3'!S82-1</f>
        <v>-0.33269961977186313</v>
      </c>
      <c r="T82" s="9" t="s">
        <v>39</v>
      </c>
      <c r="U82" s="9" t="s">
        <v>39</v>
      </c>
      <c r="V82" s="102">
        <f>+'3.2.1.3'!V94/'3.2.1.3'!V82-1</f>
        <v>-0.45695887934929957</v>
      </c>
      <c r="W82" s="102" t="s">
        <v>39</v>
      </c>
      <c r="X82" s="351">
        <f>+'3.2.1.3'!X94/'3.2.1.3'!X82-1</f>
        <v>-0.56903700226863796</v>
      </c>
      <c r="Y82" s="196" t="s">
        <v>39</v>
      </c>
      <c r="Z82" s="116">
        <f>+'3.2.1.3'!Z94/'3.2.1.3'!Z82-1</f>
        <v>-0.75902602854743906</v>
      </c>
      <c r="AA82" s="102" t="s">
        <v>39</v>
      </c>
      <c r="AB82" s="102" t="s">
        <v>39</v>
      </c>
      <c r="AC82" s="102">
        <f>+'3.2.1.3'!AC94/'3.2.1.3'!AC82-1</f>
        <v>-0.38493084593116755</v>
      </c>
      <c r="AD82" s="102" t="s">
        <v>39</v>
      </c>
      <c r="AE82" s="102" t="s">
        <v>39</v>
      </c>
      <c r="AF82" s="102">
        <f>+'3.2.1.3'!AF94/'3.2.1.3'!AF82-1</f>
        <v>-0.32564841498559083</v>
      </c>
      <c r="AG82" s="102" t="s">
        <v>39</v>
      </c>
      <c r="AH82" s="102" t="s">
        <v>39</v>
      </c>
      <c r="AI82" s="102">
        <f>+'3.2.1.3'!AI94/'3.2.1.3'!AI82-1</f>
        <v>-0.16674987518721918</v>
      </c>
      <c r="AJ82" s="102" t="s">
        <v>39</v>
      </c>
      <c r="AK82" s="138">
        <f>+'3.2.1.3'!AK94/'3.2.1.3'!AK82-1</f>
        <v>-0.60707134432344956</v>
      </c>
      <c r="AL82" s="314">
        <f>+'3.2.1.3'!AL94/'3.2.1.3'!AL82-1</f>
        <v>-0.34218672107770964</v>
      </c>
    </row>
    <row r="83" spans="1:38" ht="15.75" x14ac:dyDescent="0.25">
      <c r="A83" s="456"/>
      <c r="B83" s="4" t="s">
        <v>21</v>
      </c>
      <c r="C83" s="260">
        <f>+'3.2.1.3'!C95/'3.2.1.3'!C83-1</f>
        <v>0.21104294478527597</v>
      </c>
      <c r="D83" s="111">
        <f>+'3.2.1.3'!D95/'3.2.1.3'!D83-1</f>
        <v>1.5061728395061729</v>
      </c>
      <c r="E83" s="111" t="s">
        <v>39</v>
      </c>
      <c r="F83" s="111" t="s">
        <v>39</v>
      </c>
      <c r="G83" s="132">
        <f>+'3.2.1.3'!G95/'3.2.1.3'!G83-1</f>
        <v>0.7846889952153111</v>
      </c>
      <c r="H83" s="265">
        <f>+'3.2.1.3'!H95/'3.2.1.3'!H83-1</f>
        <v>0.30369127516778516</v>
      </c>
      <c r="I83" s="112">
        <f>+'3.2.1.3'!I95/'3.2.1.3'!I83-1</f>
        <v>0.21419946872736051</v>
      </c>
      <c r="J83" s="136">
        <f>+'3.2.1.3'!J95/'3.2.1.3'!J83-1</f>
        <v>0.2753612109165966</v>
      </c>
      <c r="K83" s="100">
        <f>+'3.2.1.3'!K95/'3.2.1.3'!K83-1</f>
        <v>-0.10299921073401741</v>
      </c>
      <c r="L83" s="112">
        <f>+'3.2.1.3'!L95/'3.2.1.3'!L83-1</f>
        <v>-0.25657989357112043</v>
      </c>
      <c r="M83" s="112">
        <f>+'3.2.1.3'!M95/'3.2.1.3'!M83-1</f>
        <v>-0.18945393914130892</v>
      </c>
      <c r="N83" s="112" t="s">
        <v>39</v>
      </c>
      <c r="O83" s="147">
        <f>+'3.2.1.3'!O95/'3.2.1.3'!O83-1</f>
        <v>-0.28061634447227868</v>
      </c>
      <c r="P83" s="100">
        <f>+'3.2.1.3'!P95/'3.2.1.3'!P83-1</f>
        <v>-0.15693813351974839</v>
      </c>
      <c r="Q83" s="142" t="s">
        <v>39</v>
      </c>
      <c r="R83" s="147">
        <f>+'3.2.1.3'!R95/'3.2.1.3'!R83-1</f>
        <v>-0.15693813351974839</v>
      </c>
      <c r="S83" s="103">
        <f>+'3.2.1.3'!S95/'3.2.1.3'!S83-1</f>
        <v>-0.65328874024526207</v>
      </c>
      <c r="T83" s="9" t="s">
        <v>39</v>
      </c>
      <c r="U83" s="9" t="s">
        <v>39</v>
      </c>
      <c r="V83" s="102">
        <f>+'3.2.1.3'!V95/'3.2.1.3'!V83-1</f>
        <v>-0.29777457428597176</v>
      </c>
      <c r="W83" s="102" t="s">
        <v>39</v>
      </c>
      <c r="X83" s="351">
        <f>+'3.2.1.3'!X95/'3.2.1.3'!X83-1</f>
        <v>-0.37720622006430027</v>
      </c>
      <c r="Y83" s="196" t="s">
        <v>39</v>
      </c>
      <c r="Z83" s="116">
        <f>+'3.2.1.3'!Z95/'3.2.1.3'!Z83-1</f>
        <v>-0.68762816131237181</v>
      </c>
      <c r="AA83" s="102" t="s">
        <v>39</v>
      </c>
      <c r="AB83" s="102" t="s">
        <v>39</v>
      </c>
      <c r="AC83" s="102">
        <f>+'3.2.1.3'!AC95/'3.2.1.3'!AC83-1</f>
        <v>-0.26962638529431282</v>
      </c>
      <c r="AD83" s="102" t="s">
        <v>39</v>
      </c>
      <c r="AE83" s="102" t="s">
        <v>39</v>
      </c>
      <c r="AF83" s="102">
        <f>+'3.2.1.3'!AF95/'3.2.1.3'!AF83-1</f>
        <v>-0.10926573426573427</v>
      </c>
      <c r="AG83" s="102" t="s">
        <v>39</v>
      </c>
      <c r="AH83" s="102" t="s">
        <v>39</v>
      </c>
      <c r="AI83" s="102">
        <f>+'3.2.1.3'!AI95/'3.2.1.3'!AI83-1</f>
        <v>-0.33009394233884026</v>
      </c>
      <c r="AJ83" s="102" t="s">
        <v>39</v>
      </c>
      <c r="AK83" s="138">
        <f>+'3.2.1.3'!AK95/'3.2.1.3'!AK83-1</f>
        <v>-0.52111523989810471</v>
      </c>
      <c r="AL83" s="314">
        <f>+'3.2.1.3'!AL95/'3.2.1.3'!AL83-1</f>
        <v>-0.30297728575306926</v>
      </c>
    </row>
    <row r="84" spans="1:38" ht="15.75" x14ac:dyDescent="0.25">
      <c r="A84" s="456"/>
      <c r="B84" s="4" t="s">
        <v>22</v>
      </c>
      <c r="C84" s="260">
        <f>+'3.2.1.3'!C96/'3.2.1.3'!C84-1</f>
        <v>0.65824175824175835</v>
      </c>
      <c r="D84" s="111">
        <f>+'3.2.1.3'!D96/'3.2.1.3'!D84-1</f>
        <v>0.17894736842105252</v>
      </c>
      <c r="E84" s="111" t="s">
        <v>39</v>
      </c>
      <c r="F84" s="111" t="s">
        <v>39</v>
      </c>
      <c r="G84" s="132">
        <f>+'3.2.1.3'!G96/'3.2.1.3'!G84-1</f>
        <v>0.40204603580562659</v>
      </c>
      <c r="H84" s="265">
        <f>+'3.2.1.3'!H96/'3.2.1.3'!H84-1</f>
        <v>-2.2049286640726362E-2</v>
      </c>
      <c r="I84" s="112">
        <f>+'3.2.1.3'!I96/'3.2.1.3'!I84-1</f>
        <v>0.47338090010976952</v>
      </c>
      <c r="J84" s="136">
        <f>+'3.2.1.3'!J96/'3.2.1.3'!J84-1</f>
        <v>0.11004609643667229</v>
      </c>
      <c r="K84" s="100">
        <f>+'3.2.1.3'!K96/'3.2.1.3'!K84-1</f>
        <v>7.4950690335305659E-2</v>
      </c>
      <c r="L84" s="112">
        <f>+'3.2.1.3'!L96/'3.2.1.3'!L84-1</f>
        <v>-0.31256631802334389</v>
      </c>
      <c r="M84" s="112">
        <f>+'3.2.1.3'!M96/'3.2.1.3'!M84-1</f>
        <v>-0.10123055491061062</v>
      </c>
      <c r="N84" s="112" t="s">
        <v>39</v>
      </c>
      <c r="O84" s="147">
        <f>+'3.2.1.3'!O96/'3.2.1.3'!O84-1</f>
        <v>-0.24010512483574242</v>
      </c>
      <c r="P84" s="100">
        <f>+'3.2.1.3'!P96/'3.2.1.3'!P84-1</f>
        <v>-0.14789512555391437</v>
      </c>
      <c r="Q84" s="142" t="s">
        <v>39</v>
      </c>
      <c r="R84" s="147">
        <f>+'3.2.1.3'!R96/'3.2.1.3'!R84-1</f>
        <v>-0.14789512555391437</v>
      </c>
      <c r="S84" s="103">
        <f>+'3.2.1.3'!S96/'3.2.1.3'!S84-1</f>
        <v>0.77858176555716363</v>
      </c>
      <c r="T84" s="9" t="s">
        <v>39</v>
      </c>
      <c r="U84" s="9" t="s">
        <v>39</v>
      </c>
      <c r="V84" s="102">
        <f>+'3.2.1.3'!V96/'3.2.1.3'!V84-1</f>
        <v>-0.39431795285109816</v>
      </c>
      <c r="W84" s="102" t="s">
        <v>39</v>
      </c>
      <c r="X84" s="351">
        <f>+'3.2.1.3'!X96/'3.2.1.3'!X84-1</f>
        <v>-0.30840704675537056</v>
      </c>
      <c r="Y84" s="196" t="s">
        <v>39</v>
      </c>
      <c r="Z84" s="116">
        <f>+'3.2.1.3'!Z96/'3.2.1.3'!Z84-1</f>
        <v>-0.74293059125964012</v>
      </c>
      <c r="AA84" s="102" t="s">
        <v>39</v>
      </c>
      <c r="AB84" s="102" t="s">
        <v>39</v>
      </c>
      <c r="AC84" s="102">
        <f>+'3.2.1.3'!AC96/'3.2.1.3'!AC84-1</f>
        <v>-0.28106666666666669</v>
      </c>
      <c r="AD84" s="102" t="s">
        <v>39</v>
      </c>
      <c r="AE84" s="102" t="s">
        <v>39</v>
      </c>
      <c r="AF84" s="102">
        <f>+'3.2.1.3'!AF96/'3.2.1.3'!AF84-1</f>
        <v>0.21927236971484754</v>
      </c>
      <c r="AG84" s="102" t="s">
        <v>39</v>
      </c>
      <c r="AH84" s="102" t="s">
        <v>39</v>
      </c>
      <c r="AI84" s="102">
        <f>+'3.2.1.3'!AI96/'3.2.1.3'!AI84-1</f>
        <v>0.29940343027591343</v>
      </c>
      <c r="AJ84" s="102" t="s">
        <v>39</v>
      </c>
      <c r="AK84" s="138">
        <f>+'3.2.1.3'!AK96/'3.2.1.3'!AK84-1</f>
        <v>-0.5285801829976966</v>
      </c>
      <c r="AL84" s="314">
        <f>+'3.2.1.3'!AL96/'3.2.1.3'!AL84-1</f>
        <v>-0.31973740318725885</v>
      </c>
    </row>
    <row r="85" spans="1:38" ht="16.5" thickBot="1" x14ac:dyDescent="0.3">
      <c r="A85" s="457"/>
      <c r="B85" s="58" t="s">
        <v>23</v>
      </c>
      <c r="C85" s="263">
        <f>+'3.2.1.3'!C97/'3.2.1.3'!C85-1</f>
        <v>0.72591006423982862</v>
      </c>
      <c r="D85" s="247">
        <f>+'3.2.1.3'!D97/'3.2.1.3'!D85-1</f>
        <v>0.49651567944250874</v>
      </c>
      <c r="E85" s="247" t="s">
        <v>39</v>
      </c>
      <c r="F85" s="247" t="s">
        <v>39</v>
      </c>
      <c r="G85" s="252">
        <f>+'3.2.1.3'!G97/'3.2.1.3'!G85-1</f>
        <v>0.6385941644562334</v>
      </c>
      <c r="H85" s="267">
        <f>+'3.2.1.3'!H97/'3.2.1.3'!H85-1</f>
        <v>4.3856469735411352E-2</v>
      </c>
      <c r="I85" s="248">
        <f>+'3.2.1.3'!I97/'3.2.1.3'!I85-1</f>
        <v>0.28145077720207246</v>
      </c>
      <c r="J85" s="268">
        <f>+'3.2.1.3'!J97/'3.2.1.3'!J85-1</f>
        <v>0.11613391337242285</v>
      </c>
      <c r="K85" s="255">
        <f>+'3.2.1.3'!K97/'3.2.1.3'!K85-1</f>
        <v>-6.9115514741420969E-2</v>
      </c>
      <c r="L85" s="248">
        <f>+'3.2.1.3'!L97/'3.2.1.3'!L85-1</f>
        <v>0.42953020134228193</v>
      </c>
      <c r="M85" s="248">
        <f>+'3.2.1.3'!M97/'3.2.1.3'!M85-1</f>
        <v>5.8522685760210358E-2</v>
      </c>
      <c r="N85" s="248" t="s">
        <v>39</v>
      </c>
      <c r="O85" s="271">
        <f>+'3.2.1.3'!O97/'3.2.1.3'!O85-1</f>
        <v>3.453377097683874E-2</v>
      </c>
      <c r="P85" s="255">
        <f>+'3.2.1.3'!P97/'3.2.1.3'!P85-1</f>
        <v>-0.96880492091388404</v>
      </c>
      <c r="Q85" s="123" t="s">
        <v>39</v>
      </c>
      <c r="R85" s="271">
        <f>+'3.2.1.3'!R97/'3.2.1.3'!R85-1</f>
        <v>-0.96880492091388404</v>
      </c>
      <c r="S85" s="273">
        <f>+'3.2.1.3'!S97/'3.2.1.3'!S85-1</f>
        <v>-1</v>
      </c>
      <c r="T85" s="60" t="s">
        <v>39</v>
      </c>
      <c r="U85" s="60" t="s">
        <v>39</v>
      </c>
      <c r="V85" s="249">
        <f>+'3.2.1.3'!V97/'3.2.1.3'!V85-1</f>
        <v>-0.9312723779582569</v>
      </c>
      <c r="W85" s="249" t="s">
        <v>39</v>
      </c>
      <c r="X85" s="357">
        <f>+'3.2.1.3'!X97/'3.2.1.3'!X85-1</f>
        <v>-0.94615858247246354</v>
      </c>
      <c r="Y85" s="274" t="s">
        <v>39</v>
      </c>
      <c r="Z85" s="253">
        <f>+'3.2.1.3'!Z97/'3.2.1.3'!Z85-1</f>
        <v>-0.70639831589691249</v>
      </c>
      <c r="AA85" s="249" t="s">
        <v>39</v>
      </c>
      <c r="AB85" s="249" t="s">
        <v>39</v>
      </c>
      <c r="AC85" s="249">
        <f>+'3.2.1.3'!AC97/'3.2.1.3'!AC85-1</f>
        <v>-0.18682073703935043</v>
      </c>
      <c r="AD85" s="123" t="s">
        <v>39</v>
      </c>
      <c r="AE85" s="123" t="s">
        <v>39</v>
      </c>
      <c r="AF85" s="249">
        <f>+'3.2.1.3'!AF97/'3.2.1.3'!AF85-1</f>
        <v>-0.16989567809239936</v>
      </c>
      <c r="AG85" s="123" t="s">
        <v>39</v>
      </c>
      <c r="AH85" s="249" t="s">
        <v>39</v>
      </c>
      <c r="AI85" s="123">
        <f>+'3.2.1.3'!AI97/'3.2.1.3'!AI85-1</f>
        <v>-0.46610169491525422</v>
      </c>
      <c r="AJ85" s="123" t="s">
        <v>39</v>
      </c>
      <c r="AK85" s="268">
        <f>+'3.2.1.3'!AK97/'3.2.1.3'!AK85-1</f>
        <v>-0.54136597938144337</v>
      </c>
      <c r="AL85" s="316">
        <f>+'3.2.1.3'!AL97/'3.2.1.3'!AL85-1</f>
        <v>-0.40343310242669805</v>
      </c>
    </row>
    <row r="86" spans="1:38" ht="15.75" x14ac:dyDescent="0.25">
      <c r="A86" s="455" t="s">
        <v>93</v>
      </c>
      <c r="B86" s="3" t="s">
        <v>12</v>
      </c>
      <c r="C86" s="259">
        <f>+'3.2.1.3'!C98/'3.2.1.3'!C86-1</f>
        <v>0.5632295719844358</v>
      </c>
      <c r="D86" s="154">
        <v>0</v>
      </c>
      <c r="E86" s="154" t="s">
        <v>39</v>
      </c>
      <c r="F86" s="154" t="s">
        <v>39</v>
      </c>
      <c r="G86" s="131">
        <f>+'3.2.1.3'!G98/'3.2.1.3'!G86-1</f>
        <v>2.0496108949416341</v>
      </c>
      <c r="H86" s="269">
        <f>+'3.2.1.3'!H98/'3.2.1.3'!H86-1</f>
        <v>-0.22552341238815043</v>
      </c>
      <c r="I86" s="155">
        <f>+'3.2.1.3'!I98/'3.2.1.3'!I86-1</f>
        <v>0.36115885096980116</v>
      </c>
      <c r="J86" s="135">
        <f>+'3.2.1.3'!J98/'3.2.1.3'!J86-1</f>
        <v>-7.2189425051334744E-2</v>
      </c>
      <c r="K86" s="158">
        <f>+'3.2.1.3'!K98/'3.2.1.3'!K86-1</f>
        <v>6.5484701172433546E-2</v>
      </c>
      <c r="L86" s="155">
        <f>+'3.2.1.3'!L98/'3.2.1.3'!L86-1</f>
        <v>0.15204211869814932</v>
      </c>
      <c r="M86" s="155">
        <f>+'3.2.1.3'!M98/'3.2.1.3'!M86-1</f>
        <v>-3.5449378672574916E-2</v>
      </c>
      <c r="N86" s="155" t="s">
        <v>39</v>
      </c>
      <c r="O86" s="244">
        <f>+'3.2.1.3'!O98/'3.2.1.3'!O86-1</f>
        <v>-7.5708743658609357E-2</v>
      </c>
      <c r="P86" s="158">
        <f>+'3.2.1.3'!P98/'3.2.1.3'!P86-1</f>
        <v>-1</v>
      </c>
      <c r="Q86" s="142" t="s">
        <v>39</v>
      </c>
      <c r="R86" s="244">
        <f>+'3.2.1.3'!R98/'3.2.1.3'!R86-1</f>
        <v>-1</v>
      </c>
      <c r="S86" s="245">
        <f>+'3.2.1.3'!S98/'3.2.1.3'!S86-1</f>
        <v>0.14987405541561705</v>
      </c>
      <c r="T86" s="56" t="s">
        <v>39</v>
      </c>
      <c r="U86" s="56" t="s">
        <v>39</v>
      </c>
      <c r="V86" s="119">
        <f>+'3.2.1.3'!V98/'3.2.1.3'!V86-1</f>
        <v>-0.6562991830922581</v>
      </c>
      <c r="W86" s="119" t="s">
        <v>39</v>
      </c>
      <c r="X86" s="350">
        <f>+'3.2.1.3'!X98/'3.2.1.3'!X86-1</f>
        <v>-0.38686868686868692</v>
      </c>
      <c r="Y86" s="275" t="s">
        <v>39</v>
      </c>
      <c r="Z86" s="119">
        <f>+'3.2.1.3'!Z98/'3.2.1.3'!Z86-1</f>
        <v>-0.74697157852808171</v>
      </c>
      <c r="AA86" s="119" t="s">
        <v>39</v>
      </c>
      <c r="AB86" s="119" t="s">
        <v>39</v>
      </c>
      <c r="AC86" s="119">
        <f>+'3.2.1.3'!AC98/'3.2.1.3'!AC86-1</f>
        <v>-0.15052298496967564</v>
      </c>
      <c r="AD86" s="119" t="s">
        <v>39</v>
      </c>
      <c r="AE86" s="119" t="s">
        <v>39</v>
      </c>
      <c r="AF86" s="119">
        <f>+'3.2.1.3'!AF98/'3.2.1.3'!AF86-1</f>
        <v>-6.2345896442409288E-2</v>
      </c>
      <c r="AG86" s="116" t="s">
        <v>39</v>
      </c>
      <c r="AH86" s="119" t="s">
        <v>39</v>
      </c>
      <c r="AI86" s="490">
        <f>+'3.2.1.3'!AI98/'3.2.1.3'!AI86-1</f>
        <v>-0.83681513598738666</v>
      </c>
      <c r="AJ86" s="490"/>
      <c r="AK86" s="135">
        <f>+'3.2.1.3'!AK98/'3.2.1.3'!AK86-1</f>
        <v>-0.54728403141361259</v>
      </c>
      <c r="AL86" s="314">
        <f>+'3.2.1.3'!AL98/'3.2.1.3'!AL86-1</f>
        <v>-0.38251414069144274</v>
      </c>
    </row>
    <row r="87" spans="1:38" ht="15.75" x14ac:dyDescent="0.25">
      <c r="A87" s="456"/>
      <c r="B87" s="4" t="s">
        <v>13</v>
      </c>
      <c r="C87" s="260">
        <f>+'3.2.1.3'!C99/'3.2.1.3'!C87-1</f>
        <v>-1</v>
      </c>
      <c r="D87" s="111">
        <f>+'3.2.1.3'!D99/'3.2.1.3'!D87-1</f>
        <v>0.80860702151755381</v>
      </c>
      <c r="E87" s="111" t="s">
        <v>39</v>
      </c>
      <c r="F87" s="111" t="s">
        <v>39</v>
      </c>
      <c r="G87" s="132">
        <f>+'3.2.1.3'!G99/'3.2.1.3'!G87-1</f>
        <v>-0.13908355795148253</v>
      </c>
      <c r="H87" s="265">
        <f>+'3.2.1.3'!H99/'3.2.1.3'!H87-1</f>
        <v>0.10402999062792873</v>
      </c>
      <c r="I87" s="112">
        <f>+'3.2.1.3'!I99/'3.2.1.3'!I87-1</f>
        <v>0.55305867665418229</v>
      </c>
      <c r="J87" s="136">
        <f>+'3.2.1.3'!J99/'3.2.1.3'!J87-1</f>
        <v>0.22657580919931863</v>
      </c>
      <c r="K87" s="100">
        <f>+'3.2.1.3'!K99/'3.2.1.3'!K87-1</f>
        <v>-4.44598018889657E-2</v>
      </c>
      <c r="L87" s="112">
        <f>+'3.2.1.3'!L99/'3.2.1.3'!L87-1</f>
        <v>0.1555930930930931</v>
      </c>
      <c r="M87" s="112">
        <f>+'3.2.1.3'!M99/'3.2.1.3'!M87-1</f>
        <v>9.499632982627837E-2</v>
      </c>
      <c r="N87" s="112" t="s">
        <v>39</v>
      </c>
      <c r="O87" s="147">
        <f>+'3.2.1.3'!O99/'3.2.1.3'!O87-1</f>
        <v>-5.5455093429776947E-2</v>
      </c>
      <c r="P87" s="100">
        <f>+'3.2.1.3'!P99/'3.2.1.3'!P87-1</f>
        <v>-0.96053461102004789</v>
      </c>
      <c r="Q87" s="142" t="s">
        <v>39</v>
      </c>
      <c r="R87" s="147">
        <f>+'3.2.1.3'!R99/'3.2.1.3'!R87-1</f>
        <v>-0.96053461102004789</v>
      </c>
      <c r="S87" s="103">
        <f>+'3.2.1.3'!S99/'3.2.1.3'!S87-1</f>
        <v>-0.13570938999314597</v>
      </c>
      <c r="T87" s="9" t="s">
        <v>39</v>
      </c>
      <c r="U87" s="9" t="s">
        <v>39</v>
      </c>
      <c r="V87" s="102">
        <f>+'3.2.1.3'!V99/'3.2.1.3'!V87-1</f>
        <v>-0.47915413049084499</v>
      </c>
      <c r="W87" s="102" t="s">
        <v>39</v>
      </c>
      <c r="X87" s="351">
        <f>+'3.2.1.3'!X99/'3.2.1.3'!X87-1</f>
        <v>-0.28663010185910676</v>
      </c>
      <c r="Y87" s="196" t="s">
        <v>39</v>
      </c>
      <c r="Z87" s="116">
        <f>+'3.2.1.3'!Z99/'3.2.1.3'!Z87-1</f>
        <v>-0.46623175231271052</v>
      </c>
      <c r="AA87" s="102" t="s">
        <v>39</v>
      </c>
      <c r="AB87" s="102" t="s">
        <v>39</v>
      </c>
      <c r="AC87" s="102">
        <f>+'3.2.1.3'!AC99/'3.2.1.3'!AC87-1</f>
        <v>-0.11156515897895203</v>
      </c>
      <c r="AD87" s="102" t="s">
        <v>39</v>
      </c>
      <c r="AE87" s="102" t="s">
        <v>39</v>
      </c>
      <c r="AF87" s="102">
        <f>+'3.2.1.3'!AF99/'3.2.1.3'!AF87-1</f>
        <v>0.12797927461139902</v>
      </c>
      <c r="AG87" s="102" t="s">
        <v>39</v>
      </c>
      <c r="AH87" s="102" t="s">
        <v>39</v>
      </c>
      <c r="AI87" s="490">
        <f>+'3.2.1.3'!AI99/'3.2.1.3'!AI87-1</f>
        <v>0.16446858029480227</v>
      </c>
      <c r="AJ87" s="490"/>
      <c r="AK87" s="138">
        <f>+'3.2.1.3'!AK99/'3.2.1.3'!AK87-1</f>
        <v>-0.29368572111934943</v>
      </c>
      <c r="AL87" s="314">
        <f>+'3.2.1.3'!AL99/'3.2.1.3'!AL87-1</f>
        <v>-0.20431688632320377</v>
      </c>
    </row>
    <row r="88" spans="1:38" ht="15.75" x14ac:dyDescent="0.25">
      <c r="A88" s="456"/>
      <c r="B88" s="4" t="s">
        <v>14</v>
      </c>
      <c r="C88" s="260">
        <f>+'3.2.1.3'!C100/'3.2.1.3'!C88-1</f>
        <v>-1</v>
      </c>
      <c r="D88" s="111">
        <f>+'3.2.1.3'!D100/'3.2.1.3'!D88-1</f>
        <v>2.1516393442623016E-2</v>
      </c>
      <c r="E88" s="111" t="s">
        <v>39</v>
      </c>
      <c r="F88" s="111" t="s">
        <v>39</v>
      </c>
      <c r="G88" s="132">
        <f>+'3.2.1.3'!G100/'3.2.1.3'!G88-1</f>
        <v>-0.48368720870015536</v>
      </c>
      <c r="H88" s="265">
        <f>+'3.2.1.3'!H100/'3.2.1.3'!H88-1</f>
        <v>0.1683396997423825</v>
      </c>
      <c r="I88" s="112">
        <f>+'3.2.1.3'!I100/'3.2.1.3'!I88-1</f>
        <v>0.43049771961134242</v>
      </c>
      <c r="J88" s="136">
        <f>+'3.2.1.3'!J100/'3.2.1.3'!J88-1</f>
        <v>0.24944785276073622</v>
      </c>
      <c r="K88" s="100">
        <f>+'3.2.1.3'!K100/'3.2.1.3'!K88-1</f>
        <v>0.33773804897007387</v>
      </c>
      <c r="L88" s="112">
        <f>+'3.2.1.3'!L100/'3.2.1.3'!L88-1</f>
        <v>0.3754990544231982</v>
      </c>
      <c r="M88" s="112">
        <f>+'3.2.1.3'!M100/'3.2.1.3'!M88-1</f>
        <v>0.15763834762275919</v>
      </c>
      <c r="N88" s="112" t="s">
        <v>39</v>
      </c>
      <c r="O88" s="147">
        <f>+'3.2.1.3'!O100/'3.2.1.3'!O88-1</f>
        <v>0.12194120966500788</v>
      </c>
      <c r="P88" s="100">
        <f>+'3.2.1.3'!P100/'3.2.1.3'!P88-1</f>
        <v>-1</v>
      </c>
      <c r="Q88" s="142" t="s">
        <v>39</v>
      </c>
      <c r="R88" s="147">
        <f>+'3.2.1.3'!R100/'3.2.1.3'!R88-1</f>
        <v>-1</v>
      </c>
      <c r="S88" s="103">
        <f>+'3.2.1.3'!S100/'3.2.1.3'!S88-1</f>
        <v>0.5347682119205297</v>
      </c>
      <c r="T88" s="9" t="s">
        <v>39</v>
      </c>
      <c r="U88" s="9" t="s">
        <v>39</v>
      </c>
      <c r="V88" s="102">
        <f>+'3.2.1.3'!V100/'3.2.1.3'!V88-1</f>
        <v>-0.48898197049717718</v>
      </c>
      <c r="W88" s="102" t="s">
        <v>39</v>
      </c>
      <c r="X88" s="351">
        <f>+'3.2.1.3'!X100/'3.2.1.3'!X88-1</f>
        <v>-0.33961136023916294</v>
      </c>
      <c r="Y88" s="196" t="s">
        <v>39</v>
      </c>
      <c r="Z88" s="116">
        <f>+'3.2.1.3'!Z100/'3.2.1.3'!Z88-1</f>
        <v>-0.20563258232235704</v>
      </c>
      <c r="AA88" s="102" t="s">
        <v>39</v>
      </c>
      <c r="AB88" s="102" t="s">
        <v>39</v>
      </c>
      <c r="AC88" s="102">
        <f>+'3.2.1.3'!AC100/'3.2.1.3'!AC88-1</f>
        <v>-0.13030303030303025</v>
      </c>
      <c r="AD88" s="102" t="s">
        <v>39</v>
      </c>
      <c r="AE88" s="102" t="s">
        <v>39</v>
      </c>
      <c r="AF88" s="102">
        <f>+'3.2.1.3'!AF100/'3.2.1.3'!AF88-1</f>
        <v>0.10365398956002991</v>
      </c>
      <c r="AG88" s="102" t="s">
        <v>39</v>
      </c>
      <c r="AH88" s="102" t="s">
        <v>39</v>
      </c>
      <c r="AI88" s="490">
        <f>+'3.2.1.3'!AI100/'3.2.1.3'!AI88-1</f>
        <v>-1.7857142857142905E-2</v>
      </c>
      <c r="AJ88" s="490"/>
      <c r="AK88" s="138">
        <f>+'3.2.1.3'!AK100/'3.2.1.3'!AK88-1</f>
        <v>-0.20732886425164365</v>
      </c>
      <c r="AL88" s="314">
        <f>+'3.2.1.3'!AL100/'3.2.1.3'!AL88-1</f>
        <v>-0.13702623906705536</v>
      </c>
    </row>
    <row r="89" spans="1:38" ht="15.75" x14ac:dyDescent="0.25">
      <c r="A89" s="456"/>
      <c r="B89" s="4" t="s">
        <v>15</v>
      </c>
      <c r="C89" s="260">
        <f>+'3.2.1.3'!C101/'3.2.1.3'!C89-1</f>
        <v>0.35308953341740223</v>
      </c>
      <c r="D89" s="111">
        <f>+'3.2.1.3'!D101/'3.2.1.3'!D89-1</f>
        <v>0.2900688298918388</v>
      </c>
      <c r="E89" s="111" t="s">
        <v>39</v>
      </c>
      <c r="F89" s="111" t="s">
        <v>39</v>
      </c>
      <c r="G89" s="132">
        <f>+'3.2.1.3'!G101/'3.2.1.3'!G89-1</f>
        <v>0.31767955801104963</v>
      </c>
      <c r="H89" s="265">
        <f>+'3.2.1.3'!H101/'3.2.1.3'!H89-1</f>
        <v>6.2902473168455542E-2</v>
      </c>
      <c r="I89" s="112">
        <f>+'3.2.1.3'!I101/'3.2.1.3'!I89-1</f>
        <v>0.6203847004200751</v>
      </c>
      <c r="J89" s="136">
        <f>+'3.2.1.3'!J101/'3.2.1.3'!J89-1</f>
        <v>0.22837642735267094</v>
      </c>
      <c r="K89" s="100">
        <f>+'3.2.1.3'!K101/'3.2.1.3'!K89-1</f>
        <v>0.17497850386930347</v>
      </c>
      <c r="L89" s="112">
        <f>+'3.2.1.3'!L101/'3.2.1.3'!L89-1</f>
        <v>-0.1283648051426276</v>
      </c>
      <c r="M89" s="112">
        <f>+'3.2.1.3'!M101/'3.2.1.3'!M89-1</f>
        <v>0.10060383868880751</v>
      </c>
      <c r="N89" s="112" t="s">
        <v>39</v>
      </c>
      <c r="O89" s="147">
        <f>+'3.2.1.3'!O101/'3.2.1.3'!O89-1</f>
        <v>-4.2873760593807098E-2</v>
      </c>
      <c r="P89" s="100">
        <f>+'3.2.1.3'!P101/'3.2.1.3'!P89-1</f>
        <v>-0.98711025953666609</v>
      </c>
      <c r="Q89" s="142" t="s">
        <v>39</v>
      </c>
      <c r="R89" s="147">
        <f>+'3.2.1.3'!R101/'3.2.1.3'!R89-1</f>
        <v>-0.98711025953666609</v>
      </c>
      <c r="S89" s="103">
        <f>+'3.2.1.3'!S101/'3.2.1.3'!S89-1</f>
        <v>0.92391304347826098</v>
      </c>
      <c r="T89" s="9" t="s">
        <v>39</v>
      </c>
      <c r="U89" s="9" t="s">
        <v>39</v>
      </c>
      <c r="V89" s="102">
        <f>+'3.2.1.3'!V101/'3.2.1.3'!V89-1</f>
        <v>-0.42921735385940363</v>
      </c>
      <c r="W89" s="102" t="s">
        <v>39</v>
      </c>
      <c r="X89" s="351">
        <f>+'3.2.1.3'!X101/'3.2.1.3'!X89-1</f>
        <v>-0.22485422740524785</v>
      </c>
      <c r="Y89" s="196" t="s">
        <v>39</v>
      </c>
      <c r="Z89" s="116">
        <f>+'3.2.1.3'!Z101/'3.2.1.3'!Z89-1</f>
        <v>2.3503387252867824E-3</v>
      </c>
      <c r="AA89" s="102" t="s">
        <v>39</v>
      </c>
      <c r="AB89" s="102" t="s">
        <v>39</v>
      </c>
      <c r="AC89" s="102">
        <f>+'3.2.1.3'!AC101/'3.2.1.3'!AC89-1</f>
        <v>-3.183391003460212E-2</v>
      </c>
      <c r="AD89" s="102" t="s">
        <v>39</v>
      </c>
      <c r="AE89" s="102" t="s">
        <v>39</v>
      </c>
      <c r="AF89" s="102">
        <f>+'3.2.1.3'!AF101/'3.2.1.3'!AF89-1</f>
        <v>0.63459459459459455</v>
      </c>
      <c r="AG89" s="102" t="s">
        <v>39</v>
      </c>
      <c r="AH89" s="102" t="s">
        <v>39</v>
      </c>
      <c r="AI89" s="490">
        <f>+'3.2.1.3'!AI101/'3.2.1.3'!AI89-1</f>
        <v>-0.88970588235294112</v>
      </c>
      <c r="AJ89" s="490"/>
      <c r="AK89" s="138">
        <f>+'3.2.1.3'!AK101/'3.2.1.3'!AK89-1</f>
        <v>-0.1302524641189694</v>
      </c>
      <c r="AL89" s="314">
        <f>+'3.2.1.3'!AL101/'3.2.1.3'!AL89-1</f>
        <v>-0.10496330887258176</v>
      </c>
    </row>
    <row r="90" spans="1:38" ht="15.75" x14ac:dyDescent="0.25">
      <c r="A90" s="456"/>
      <c r="B90" s="4" t="s">
        <v>16</v>
      </c>
      <c r="C90" s="260">
        <f>+'3.2.1.3'!C102/'3.2.1.3'!C90-1</f>
        <v>0.53358208955223874</v>
      </c>
      <c r="D90" s="111">
        <f>+'3.2.1.3'!D102/'3.2.1.3'!D90-1</f>
        <v>6.6003616636528095E-2</v>
      </c>
      <c r="E90" s="111" t="s">
        <v>39</v>
      </c>
      <c r="F90" s="111" t="s">
        <v>39</v>
      </c>
      <c r="G90" s="132">
        <f>+'3.2.1.3'!G102/'3.2.1.3'!G90-1</f>
        <v>0.26282722513089007</v>
      </c>
      <c r="H90" s="265">
        <f>+'3.2.1.3'!H102/'3.2.1.3'!H90-1</f>
        <v>0.18895087277307909</v>
      </c>
      <c r="I90" s="112">
        <f>+'3.2.1.3'!I102/'3.2.1.3'!I90-1</f>
        <v>0.50443573344336712</v>
      </c>
      <c r="J90" s="136">
        <f>+'3.2.1.3'!J102/'3.2.1.3'!J90-1</f>
        <v>0.28475659419835853</v>
      </c>
      <c r="K90" s="100">
        <f>+'3.2.1.3'!K102/'3.2.1.3'!K90-1</f>
        <v>0.49137529137529135</v>
      </c>
      <c r="L90" s="112">
        <f>+'3.2.1.3'!L102/'3.2.1.3'!L90-1</f>
        <v>-9.0568728828668177E-2</v>
      </c>
      <c r="M90" s="112">
        <f>+'3.2.1.3'!M102/'3.2.1.3'!M90-1</f>
        <v>-0.20752032520325203</v>
      </c>
      <c r="N90" s="112" t="s">
        <v>39</v>
      </c>
      <c r="O90" s="147">
        <f>+'3.2.1.3'!O102/'3.2.1.3'!O90-1</f>
        <v>-0.18209531551671576</v>
      </c>
      <c r="P90" s="100">
        <f>+'3.2.1.3'!P102/'3.2.1.3'!P90-1</f>
        <v>-0.47651663405088063</v>
      </c>
      <c r="Q90" s="142" t="s">
        <v>39</v>
      </c>
      <c r="R90" s="147">
        <f>+'3.2.1.3'!R102/'3.2.1.3'!R90-1</f>
        <v>-0.47651663405088063</v>
      </c>
      <c r="S90" s="103">
        <f>+'3.2.1.3'!S102/'3.2.1.3'!S90-1</f>
        <v>-1</v>
      </c>
      <c r="T90" s="9" t="s">
        <v>39</v>
      </c>
      <c r="U90" s="9" t="s">
        <v>39</v>
      </c>
      <c r="V90" s="102">
        <f>+'3.2.1.3'!V102/'3.2.1.3'!V90-1</f>
        <v>-0.42038288288288284</v>
      </c>
      <c r="W90" s="102" t="s">
        <v>39</v>
      </c>
      <c r="X90" s="351">
        <f>+'3.2.1.3'!X102/'3.2.1.3'!X90-1</f>
        <v>-0.20137710807304665</v>
      </c>
      <c r="Y90" s="196" t="s">
        <v>39</v>
      </c>
      <c r="Z90" s="116">
        <f>+'3.2.1.3'!Z102/'3.2.1.3'!Z90-1</f>
        <v>-0.26401374933897404</v>
      </c>
      <c r="AA90" s="102" t="s">
        <v>39</v>
      </c>
      <c r="AB90" s="102" t="s">
        <v>39</v>
      </c>
      <c r="AC90" s="102">
        <f>+'3.2.1.3'!AC102/'3.2.1.3'!AC90-1</f>
        <v>-0.15410151131300776</v>
      </c>
      <c r="AD90" s="102" t="s">
        <v>39</v>
      </c>
      <c r="AE90" s="102" t="s">
        <v>39</v>
      </c>
      <c r="AF90" s="102">
        <f>+'3.2.1.3'!AF102/'3.2.1.3'!AF90-1</f>
        <v>-1.9360269360269355E-2</v>
      </c>
      <c r="AG90" s="102" t="s">
        <v>39</v>
      </c>
      <c r="AH90" s="102" t="s">
        <v>39</v>
      </c>
      <c r="AI90" s="490">
        <f>+'3.2.1.3'!AI102/'3.2.1.3'!AI90-1</f>
        <v>0.34129692832764502</v>
      </c>
      <c r="AJ90" s="490"/>
      <c r="AK90" s="138">
        <f>+'3.2.1.3'!AK102/'3.2.1.3'!AK90-1</f>
        <v>-0.23564167173516382</v>
      </c>
      <c r="AL90" s="314">
        <f>+'3.2.1.3'!AL102/'3.2.1.3'!AL90-1</f>
        <v>-0.11114633695278853</v>
      </c>
    </row>
    <row r="91" spans="1:38" ht="15.75" x14ac:dyDescent="0.25">
      <c r="A91" s="456"/>
      <c r="B91" s="4" t="s">
        <v>17</v>
      </c>
      <c r="C91" s="260">
        <f>+'3.2.1.3'!C103/'3.2.1.3'!C91-1</f>
        <v>0.11925601750547044</v>
      </c>
      <c r="D91" s="111">
        <f>+'3.2.1.3'!D103/'3.2.1.3'!D91-1</f>
        <v>0.37694194603434172</v>
      </c>
      <c r="E91" s="111" t="s">
        <v>39</v>
      </c>
      <c r="F91" s="111" t="s">
        <v>39</v>
      </c>
      <c r="G91" s="132">
        <f>+'3.2.1.3'!G103/'3.2.1.3'!G91-1</f>
        <v>0.2667290594291063</v>
      </c>
      <c r="H91" s="265">
        <f>+'3.2.1.3'!H103/'3.2.1.3'!H91-1</f>
        <v>0.39675262655205357</v>
      </c>
      <c r="I91" s="112">
        <f>+'3.2.1.3'!I103/'3.2.1.3'!I91-1</f>
        <v>-3.944842031768192E-2</v>
      </c>
      <c r="J91" s="136">
        <f>+'3.2.1.3'!J103/'3.2.1.3'!J91-1</f>
        <v>0.24248410395703446</v>
      </c>
      <c r="K91" s="100">
        <f>+'3.2.1.3'!K103/'3.2.1.3'!K91-1</f>
        <v>0.3720121686223381</v>
      </c>
      <c r="L91" s="112">
        <f>+'3.2.1.3'!L103/'3.2.1.3'!L91-1</f>
        <v>-0.22432923138995364</v>
      </c>
      <c r="M91" s="112">
        <f>+'3.2.1.3'!M103/'3.2.1.3'!M91-1</f>
        <v>-0.49929858638178481</v>
      </c>
      <c r="N91" s="112" t="s">
        <v>39</v>
      </c>
      <c r="O91" s="147">
        <f>+'3.2.1.3'!O103/'3.2.1.3'!O91-1</f>
        <v>-0.34144133951804501</v>
      </c>
      <c r="P91" s="100">
        <f>+'3.2.1.3'!P103/'3.2.1.3'!P91-1</f>
        <v>-0.35244897959183674</v>
      </c>
      <c r="Q91" s="142" t="s">
        <v>39</v>
      </c>
      <c r="R91" s="147">
        <f>+'3.2.1.3'!R103/'3.2.1.3'!R91-1</f>
        <v>-0.35244897959183674</v>
      </c>
      <c r="S91" s="103">
        <f>+'3.2.1.3'!S103/'3.2.1.3'!S91-1</f>
        <v>0.42268041237113407</v>
      </c>
      <c r="T91" s="9" t="s">
        <v>39</v>
      </c>
      <c r="U91" s="9" t="s">
        <v>39</v>
      </c>
      <c r="V91" s="102">
        <f>+'3.2.1.3'!V103/'3.2.1.3'!V91-1</f>
        <v>-0.19146462969113254</v>
      </c>
      <c r="W91" s="102" t="s">
        <v>39</v>
      </c>
      <c r="X91" s="351">
        <f>+'3.2.1.3'!X103/'3.2.1.3'!X91-1</f>
        <v>0.21592973955178674</v>
      </c>
      <c r="Y91" s="196" t="s">
        <v>39</v>
      </c>
      <c r="Z91" s="116">
        <f>+'3.2.1.3'!Z103/'3.2.1.3'!Z91-1</f>
        <v>-9.9424667385832444E-2</v>
      </c>
      <c r="AA91" s="102" t="s">
        <v>39</v>
      </c>
      <c r="AB91" s="102" t="s">
        <v>39</v>
      </c>
      <c r="AC91" s="102">
        <f>+'3.2.1.3'!AC103/'3.2.1.3'!AC91-1</f>
        <v>-3.8298312804057599E-2</v>
      </c>
      <c r="AD91" s="102" t="s">
        <v>39</v>
      </c>
      <c r="AE91" s="102" t="s">
        <v>39</v>
      </c>
      <c r="AF91" s="102">
        <f>+'3.2.1.3'!AF103/'3.2.1.3'!AF91-1</f>
        <v>0.741745283018868</v>
      </c>
      <c r="AG91" s="102" t="s">
        <v>39</v>
      </c>
      <c r="AH91" s="102" t="s">
        <v>39</v>
      </c>
      <c r="AI91" s="490">
        <f>+'3.2.1.3'!AI103/'3.2.1.3'!AI91-1</f>
        <v>1.4775665399239544</v>
      </c>
      <c r="AJ91" s="490"/>
      <c r="AK91" s="138">
        <f>+'3.2.1.3'!AK103/'3.2.1.3'!AK91-1</f>
        <v>-2.1588280647648395E-2</v>
      </c>
      <c r="AL91" s="314">
        <f>+'3.2.1.3'!AL103/'3.2.1.3'!AL91-1</f>
        <v>-3.3730010601287108E-2</v>
      </c>
    </row>
    <row r="92" spans="1:38" ht="15.75" x14ac:dyDescent="0.25">
      <c r="A92" s="456"/>
      <c r="B92" s="4" t="s">
        <v>18</v>
      </c>
      <c r="C92" s="260">
        <f>+'3.2.1.3'!C104/'3.2.1.3'!C92-1</f>
        <v>0.5</v>
      </c>
      <c r="D92" s="111">
        <f>+'3.2.1.3'!D104/'3.2.1.3'!D92-1</f>
        <v>0.15393794749403344</v>
      </c>
      <c r="E92" s="111" t="s">
        <v>39</v>
      </c>
      <c r="F92" s="111" t="s">
        <v>39</v>
      </c>
      <c r="G92" s="132">
        <f>+'3.2.1.3'!G104/'3.2.1.3'!G92-1</f>
        <v>0.2603305785123966</v>
      </c>
      <c r="H92" s="265">
        <f>+'3.2.1.3'!H104/'3.2.1.3'!H92-1</f>
        <v>0.77828863346104726</v>
      </c>
      <c r="I92" s="112">
        <f>+'3.2.1.3'!I104/'3.2.1.3'!I92-1</f>
        <v>8.2909364989636192E-3</v>
      </c>
      <c r="J92" s="136">
        <f>+'3.2.1.3'!J104/'3.2.1.3'!J92-1</f>
        <v>0.46722996117835125</v>
      </c>
      <c r="K92" s="100">
        <f>+'3.2.1.3'!K104/'3.2.1.3'!K92-1</f>
        <v>0.24482875551034256</v>
      </c>
      <c r="L92" s="112">
        <f>+'3.2.1.3'!L104/'3.2.1.3'!L92-1</f>
        <v>-0.14963503649635035</v>
      </c>
      <c r="M92" s="112">
        <f>+'3.2.1.3'!M104/'3.2.1.3'!M92-1</f>
        <v>-0.32063597217621731</v>
      </c>
      <c r="N92" s="112" t="s">
        <v>39</v>
      </c>
      <c r="O92" s="147">
        <f>+'3.2.1.3'!O104/'3.2.1.3'!O92-1</f>
        <v>-0.24632454923717062</v>
      </c>
      <c r="P92" s="100">
        <f>+'3.2.1.3'!P104/'3.2.1.3'!P92-1</f>
        <v>-0.20145133301782614</v>
      </c>
      <c r="Q92" s="142" t="s">
        <v>39</v>
      </c>
      <c r="R92" s="147">
        <f>+'3.2.1.3'!R104/'3.2.1.3'!R92-1</f>
        <v>-0.20145133301782614</v>
      </c>
      <c r="S92" s="103">
        <f>+'3.2.1.3'!S104/'3.2.1.3'!S92-1</f>
        <v>0.8519855595667869</v>
      </c>
      <c r="T92" s="9" t="s">
        <v>39</v>
      </c>
      <c r="U92" s="9" t="s">
        <v>39</v>
      </c>
      <c r="V92" s="102">
        <f>+'3.2.1.3'!V104/'3.2.1.3'!V92-1</f>
        <v>-0.33644110275689221</v>
      </c>
      <c r="W92" s="102" t="s">
        <v>39</v>
      </c>
      <c r="X92" s="351">
        <f>+'3.2.1.3'!X104/'3.2.1.3'!X92-1</f>
        <v>-3.6738848787710499E-2</v>
      </c>
      <c r="Y92" s="196" t="s">
        <v>39</v>
      </c>
      <c r="Z92" s="116">
        <f>+'3.2.1.3'!Z104/'3.2.1.3'!Z92-1</f>
        <v>-0.24267990074441692</v>
      </c>
      <c r="AA92" s="102" t="s">
        <v>39</v>
      </c>
      <c r="AB92" s="102" t="s">
        <v>39</v>
      </c>
      <c r="AC92" s="102">
        <f>+'3.2.1.3'!AC104/'3.2.1.3'!AC92-1</f>
        <v>7.1197886083382844E-3</v>
      </c>
      <c r="AD92" s="102" t="s">
        <v>39</v>
      </c>
      <c r="AE92" s="102" t="s">
        <v>39</v>
      </c>
      <c r="AF92" s="102">
        <f>+'3.2.1.3'!AF104/'3.2.1.3'!AF92-1</f>
        <v>0.28878281622911683</v>
      </c>
      <c r="AG92" s="102" t="s">
        <v>39</v>
      </c>
      <c r="AH92" s="102" t="s">
        <v>39</v>
      </c>
      <c r="AI92" s="490">
        <f>+'3.2.1.3'!AI104/'3.2.1.3'!AI92-1</f>
        <v>1.1466249441215912</v>
      </c>
      <c r="AJ92" s="490"/>
      <c r="AK92" s="138">
        <f>+'3.2.1.3'!AK104/'3.2.1.3'!AK92-1</f>
        <v>-4.8824657339677557E-2</v>
      </c>
      <c r="AL92" s="314">
        <f>+'3.2.1.3'!AL104/'3.2.1.3'!AL92-1</f>
        <v>-1.9504448808398189E-2</v>
      </c>
    </row>
    <row r="93" spans="1:38" ht="15.75" x14ac:dyDescent="0.25">
      <c r="A93" s="456"/>
      <c r="B93" s="4" t="s">
        <v>19</v>
      </c>
      <c r="C93" s="260">
        <f>+'3.2.1.3'!C105/'3.2.1.3'!C93-1</f>
        <v>0.19659442724458209</v>
      </c>
      <c r="D93" s="111">
        <f>+'3.2.1.3'!D105/'3.2.1.3'!D93-1</f>
        <v>9.583608724388637E-2</v>
      </c>
      <c r="E93" s="111" t="s">
        <v>39</v>
      </c>
      <c r="F93" s="111" t="s">
        <v>39</v>
      </c>
      <c r="G93" s="132">
        <f>+'3.2.1.3'!G105/'3.2.1.3'!G93-1</f>
        <v>0.12598425196850394</v>
      </c>
      <c r="H93" s="265">
        <f>+'3.2.1.3'!H105/'3.2.1.3'!H93-1</f>
        <v>0.50196850393700787</v>
      </c>
      <c r="I93" s="112">
        <f>+'3.2.1.3'!I105/'3.2.1.3'!I93-1</f>
        <v>0.33563394683026582</v>
      </c>
      <c r="J93" s="136">
        <f>+'3.2.1.3'!J105/'3.2.1.3'!J93-1</f>
        <v>0.45212928921568629</v>
      </c>
      <c r="K93" s="100">
        <f>+'3.2.1.3'!K105/'3.2.1.3'!K93-1</f>
        <v>0.64780763790664775</v>
      </c>
      <c r="L93" s="112">
        <f>+'3.2.1.3'!L105/'3.2.1.3'!L93-1</f>
        <v>-0.22847543049139019</v>
      </c>
      <c r="M93" s="112">
        <f>+'3.2.1.3'!M105/'3.2.1.3'!M93-1</f>
        <v>-0.42619775739041799</v>
      </c>
      <c r="N93" s="102" t="s">
        <v>39</v>
      </c>
      <c r="O93" s="147">
        <f>+'3.2.1.3'!O105/'3.2.1.3'!O93-1</f>
        <v>-0.23333133648834836</v>
      </c>
      <c r="P93" s="104">
        <f>+'3.2.1.3'!P105/'3.2.1.3'!P93-1</f>
        <v>-0.16190476190476188</v>
      </c>
      <c r="Q93" s="142" t="s">
        <v>39</v>
      </c>
      <c r="R93" s="147">
        <f>+'3.2.1.3'!R105/'3.2.1.3'!R93-1</f>
        <v>-0.16190476190476188</v>
      </c>
      <c r="S93" s="103">
        <f>+'3.2.1.3'!S105/'3.2.1.3'!S93-1</f>
        <v>2.1646859083191852</v>
      </c>
      <c r="T93" s="9" t="s">
        <v>39</v>
      </c>
      <c r="U93" s="9" t="s">
        <v>39</v>
      </c>
      <c r="V93" s="102">
        <f>+'3.2.1.3'!V105/'3.2.1.3'!V93-1</f>
        <v>-0.1686915235302332</v>
      </c>
      <c r="W93" s="102" t="s">
        <v>39</v>
      </c>
      <c r="X93" s="351">
        <f>+'3.2.1.3'!X105/'3.2.1.3'!X93-1</f>
        <v>0.37535483870967745</v>
      </c>
      <c r="Y93" s="196" t="s">
        <v>39</v>
      </c>
      <c r="Z93" s="116">
        <f>+'3.2.1.3'!Z105/'3.2.1.3'!Z93-1</f>
        <v>0.35501468736886288</v>
      </c>
      <c r="AA93" s="102" t="s">
        <v>39</v>
      </c>
      <c r="AB93" s="102" t="s">
        <v>39</v>
      </c>
      <c r="AC93" s="102">
        <f>+'3.2.1.3'!AC105/'3.2.1.3'!AC93-1</f>
        <v>0.14006875901075744</v>
      </c>
      <c r="AD93" s="102" t="s">
        <v>39</v>
      </c>
      <c r="AE93" s="102" t="s">
        <v>39</v>
      </c>
      <c r="AF93" s="102">
        <f>+'3.2.1.3'!AF105/'3.2.1.3'!AF93-1</f>
        <v>1.9526159921026656</v>
      </c>
      <c r="AG93" s="102" t="s">
        <v>39</v>
      </c>
      <c r="AH93" s="102" t="s">
        <v>39</v>
      </c>
      <c r="AI93" s="490">
        <f>+'3.2.1.3'!AI105/'3.2.1.3'!AI93-1</f>
        <v>1.2706611570247932</v>
      </c>
      <c r="AJ93" s="490"/>
      <c r="AK93" s="138">
        <f>+'3.2.1.3'!AK105/'3.2.1.3'!AK93-1</f>
        <v>0.2527065992057016</v>
      </c>
      <c r="AL93" s="314">
        <f>+'3.2.1.3'!AL105/'3.2.1.3'!AL93-1</f>
        <v>0.14552226875979146</v>
      </c>
    </row>
    <row r="94" spans="1:38" ht="15.75" x14ac:dyDescent="0.25">
      <c r="A94" s="456"/>
      <c r="B94" s="4" t="s">
        <v>20</v>
      </c>
      <c r="C94" s="260">
        <f>+'3.2.1.3'!C106/'3.2.1.3'!C94-1</f>
        <v>7.3509015256588039E-2</v>
      </c>
      <c r="D94" s="111">
        <f>+'3.2.1.3'!D106/'3.2.1.3'!D94-1</f>
        <v>8.618127786032681E-2</v>
      </c>
      <c r="E94" s="111" t="s">
        <v>39</v>
      </c>
      <c r="F94" s="111" t="s">
        <v>39</v>
      </c>
      <c r="G94" s="132">
        <f>+'3.2.1.3'!G106/'3.2.1.3'!G94-1</f>
        <v>8.1761006289308158E-2</v>
      </c>
      <c r="H94" s="265">
        <f>+'3.2.1.3'!H106/'3.2.1.3'!H94-1</f>
        <v>0.32871769868356893</v>
      </c>
      <c r="I94" s="112">
        <f>+'3.2.1.3'!I106/'3.2.1.3'!I94-1</f>
        <v>0.330517652155079</v>
      </c>
      <c r="J94" s="136">
        <f>+'3.2.1.3'!J106/'3.2.1.3'!J94-1</f>
        <v>0.32927649273803117</v>
      </c>
      <c r="K94" s="100">
        <f>+'3.2.1.3'!K106/'3.2.1.3'!K94-1</f>
        <v>0.40294736842105272</v>
      </c>
      <c r="L94" s="112">
        <f>+'3.2.1.3'!L106/'3.2.1.3'!L94-1</f>
        <v>-0.32013510977669357</v>
      </c>
      <c r="M94" s="112">
        <f>+'3.2.1.3'!M106/'3.2.1.3'!M94-1</f>
        <v>-0.41124391323594511</v>
      </c>
      <c r="N94" s="102" t="s">
        <v>39</v>
      </c>
      <c r="O94" s="147">
        <f>+'3.2.1.3'!O106/'3.2.1.3'!O94-1</f>
        <v>-0.26672640382317803</v>
      </c>
      <c r="P94" s="104">
        <f>+'3.2.1.3'!P106/'3.2.1.3'!P94-1</f>
        <v>-9.6034696406443576E-2</v>
      </c>
      <c r="Q94" s="142" t="s">
        <v>39</v>
      </c>
      <c r="R94" s="147">
        <f>+'3.2.1.3'!R106/'3.2.1.3'!R94-1</f>
        <v>-9.6034696406443576E-2</v>
      </c>
      <c r="S94" s="103">
        <f>+'3.2.1.3'!S106/'3.2.1.3'!S94-1</f>
        <v>0.33048433048433057</v>
      </c>
      <c r="T94" s="9" t="s">
        <v>39</v>
      </c>
      <c r="U94" s="9" t="s">
        <v>39</v>
      </c>
      <c r="V94" s="102">
        <f>+'3.2.1.3'!V106/'3.2.1.3'!V94-1</f>
        <v>0.2379862700228832</v>
      </c>
      <c r="W94" s="102" t="s">
        <v>39</v>
      </c>
      <c r="X94" s="351">
        <f>+'3.2.1.3'!X106/'3.2.1.3'!X94-1</f>
        <v>0.66581956797966968</v>
      </c>
      <c r="Y94" s="196" t="s">
        <v>39</v>
      </c>
      <c r="Z94" s="116">
        <f>+'3.2.1.3'!Z106/'3.2.1.3'!Z94-1</f>
        <v>0.50871080139372826</v>
      </c>
      <c r="AA94" s="102" t="s">
        <v>39</v>
      </c>
      <c r="AB94" s="102" t="s">
        <v>39</v>
      </c>
      <c r="AC94" s="102">
        <f>+'3.2.1.3'!AC106/'3.2.1.3'!AC94-1</f>
        <v>0.33324617597071504</v>
      </c>
      <c r="AD94" s="102" t="s">
        <v>39</v>
      </c>
      <c r="AE94" s="102" t="s">
        <v>39</v>
      </c>
      <c r="AF94" s="102">
        <f>+'3.2.1.3'!AF106/'3.2.1.3'!AF94-1</f>
        <v>2.8717948717948718</v>
      </c>
      <c r="AG94" s="102" t="s">
        <v>39</v>
      </c>
      <c r="AH94" s="102" t="s">
        <v>39</v>
      </c>
      <c r="AI94" s="490">
        <f>+'3.2.1.3'!AI106/'3.2.1.3'!AI94-1</f>
        <v>0.89215098861593778</v>
      </c>
      <c r="AJ94" s="490"/>
      <c r="AK94" s="138">
        <f>+'3.2.1.3'!AK106/'3.2.1.3'!AK94-1</f>
        <v>0.57549738219895286</v>
      </c>
      <c r="AL94" s="314">
        <f>+'3.2.1.3'!AL106/'3.2.1.3'!AL94-1</f>
        <v>0.21506494422022882</v>
      </c>
    </row>
    <row r="95" spans="1:38" ht="15.75" x14ac:dyDescent="0.25">
      <c r="A95" s="456"/>
      <c r="B95" s="4" t="s">
        <v>21</v>
      </c>
      <c r="C95" s="260">
        <f>+'3.2.1.3'!C107/'3.2.1.3'!C95-1</f>
        <v>-7.0921985815602939E-3</v>
      </c>
      <c r="D95" s="111">
        <f>+'3.2.1.3'!D107/'3.2.1.3'!D95-1</f>
        <v>-0.13916256157635465</v>
      </c>
      <c r="E95" s="111" t="s">
        <v>39</v>
      </c>
      <c r="F95" s="111" t="s">
        <v>39</v>
      </c>
      <c r="G95" s="132">
        <f>+'3.2.1.3'!G107/'3.2.1.3'!G95-1</f>
        <v>-8.9237839908081207E-2</v>
      </c>
      <c r="H95" s="265">
        <f>+'3.2.1.3'!H107/'3.2.1.3'!H95-1</f>
        <v>-0.19922779922779921</v>
      </c>
      <c r="I95" s="112">
        <f>+'3.2.1.3'!I107/'3.2.1.3'!I95-1</f>
        <v>0.14797136038186154</v>
      </c>
      <c r="J95" s="136">
        <f>+'3.2.1.3'!J107/'3.2.1.3'!J95-1</f>
        <v>-9.4587304441647202E-2</v>
      </c>
      <c r="K95" s="100">
        <f>+'3.2.1.3'!K107/'3.2.1.3'!K95-1</f>
        <v>0.49098108227012749</v>
      </c>
      <c r="L95" s="112">
        <f>+'3.2.1.3'!L107/'3.2.1.3'!L95-1</f>
        <v>-0.27026504159411879</v>
      </c>
      <c r="M95" s="112">
        <f>+'3.2.1.3'!M107/'3.2.1.3'!M95-1</f>
        <v>-0.37503214193880174</v>
      </c>
      <c r="N95" s="102" t="s">
        <v>39</v>
      </c>
      <c r="O95" s="147">
        <f>+'3.2.1.3'!O107/'3.2.1.3'!O95-1</f>
        <v>-0.21011826544021028</v>
      </c>
      <c r="P95" s="104">
        <f>+'3.2.1.3'!P107/'3.2.1.3'!P95-1</f>
        <v>-0.26430348258706471</v>
      </c>
      <c r="Q95" s="142" t="s">
        <v>39</v>
      </c>
      <c r="R95" s="147">
        <f>+'3.2.1.3'!R107/'3.2.1.3'!R95-1</f>
        <v>-0.26430348258706471</v>
      </c>
      <c r="S95" s="103">
        <f>+'3.2.1.3'!S107/'3.2.1.3'!S95-1</f>
        <v>1.964630225080386</v>
      </c>
      <c r="T95" s="102">
        <f>+'3.2.1.3'!T107/'3.2.1.3'!T95-1</f>
        <v>1.5652487382840663</v>
      </c>
      <c r="U95" s="102" t="s">
        <v>39</v>
      </c>
      <c r="V95" s="102">
        <f>+'3.2.1.3'!V107/'3.2.1.3'!V95-1</f>
        <v>-7.8393636130356659E-2</v>
      </c>
      <c r="W95" s="102" t="s">
        <v>39</v>
      </c>
      <c r="X95" s="351">
        <f>+'3.2.1.3'!X107/'3.2.1.3'!X95-1</f>
        <v>0.29056047197640122</v>
      </c>
      <c r="Y95" s="196" t="s">
        <v>39</v>
      </c>
      <c r="Z95" s="116">
        <f>+'3.2.1.3'!Z107/'3.2.1.3'!Z95-1</f>
        <v>0.23007189746795875</v>
      </c>
      <c r="AA95" s="102" t="s">
        <v>39</v>
      </c>
      <c r="AB95" s="102" t="s">
        <v>39</v>
      </c>
      <c r="AC95" s="102">
        <f>+'3.2.1.3'!AC107/'3.2.1.3'!AC95-1</f>
        <v>8.7134290387061553E-2</v>
      </c>
      <c r="AD95" s="102" t="s">
        <v>39</v>
      </c>
      <c r="AE95" s="102" t="s">
        <v>39</v>
      </c>
      <c r="AF95" s="102">
        <f>+'3.2.1.3'!AF107/'3.2.1.3'!AF95-1</f>
        <v>1.8910696761530912</v>
      </c>
      <c r="AG95" s="102" t="s">
        <v>39</v>
      </c>
      <c r="AH95" s="102" t="s">
        <v>39</v>
      </c>
      <c r="AI95" s="490">
        <f>+'3.2.1.3'!AI107/'3.2.1.3'!AI95-1</f>
        <v>0.88394584139264998</v>
      </c>
      <c r="AJ95" s="490"/>
      <c r="AK95" s="138">
        <f>+'3.2.1.3'!AK107/'3.2.1.3'!AK95-1</f>
        <v>0.30398711629495878</v>
      </c>
      <c r="AL95" s="314">
        <f>+'3.2.1.3'!AL107/'3.2.1.3'!AL95-1</f>
        <v>3.8992513091270942E-2</v>
      </c>
    </row>
    <row r="96" spans="1:38" ht="15.75" x14ac:dyDescent="0.25">
      <c r="A96" s="456"/>
      <c r="B96" s="4" t="s">
        <v>22</v>
      </c>
      <c r="C96" s="260">
        <f>+'3.2.1.3'!C108/'3.2.1.3'!C96-1</f>
        <v>-0.45129224652087474</v>
      </c>
      <c r="D96" s="111">
        <f>+'3.2.1.3'!D108/'3.2.1.3'!D96-1</f>
        <v>0.25974025974025983</v>
      </c>
      <c r="E96" s="111" t="s">
        <v>39</v>
      </c>
      <c r="F96" s="111" t="s">
        <v>39</v>
      </c>
      <c r="G96" s="132">
        <f>+'3.2.1.3'!G108/'3.2.1.3'!G96-1</f>
        <v>-0.13170375775264498</v>
      </c>
      <c r="H96" s="265">
        <f>+'3.2.1.3'!H108/'3.2.1.3'!H96-1</f>
        <v>-0.14548051418077945</v>
      </c>
      <c r="I96" s="112">
        <f>+'3.2.1.3'!I108/'3.2.1.3'!I96-1</f>
        <v>8.3441981747066407E-2</v>
      </c>
      <c r="J96" s="136">
        <f>+'3.2.1.3'!J108/'3.2.1.3'!J96-1</f>
        <v>-6.4465097884121025E-2</v>
      </c>
      <c r="K96" s="100">
        <f>+'3.2.1.3'!K108/'3.2.1.3'!K96-1</f>
        <v>0.49082568807339455</v>
      </c>
      <c r="L96" s="112">
        <f>+'3.2.1.3'!L108/'3.2.1.3'!L96-1</f>
        <v>-0.23748621830209482</v>
      </c>
      <c r="M96" s="112">
        <f>+'3.2.1.3'!M108/'3.2.1.3'!M96-1</f>
        <v>-0.24115215706535775</v>
      </c>
      <c r="N96" s="102" t="s">
        <v>39</v>
      </c>
      <c r="O96" s="147">
        <f>+'3.2.1.3'!O108/'3.2.1.3'!O96-1</f>
        <v>-0.12962578681607528</v>
      </c>
      <c r="P96" s="104">
        <f>+'3.2.1.3'!P108/'3.2.1.3'!P96-1</f>
        <v>-0.38309859154929582</v>
      </c>
      <c r="Q96" s="142" t="s">
        <v>39</v>
      </c>
      <c r="R96" s="147">
        <f>+'3.2.1.3'!R108/'3.2.1.3'!R96-1</f>
        <v>-0.38309859154929582</v>
      </c>
      <c r="S96" s="103">
        <f>+'3.2.1.3'!S108/'3.2.1.3'!S96-1</f>
        <v>6.183889340927573E-2</v>
      </c>
      <c r="T96" s="102">
        <f>+'3.2.1.3'!T108/'3.2.1.3'!T96-1</f>
        <v>1.0596219098400388</v>
      </c>
      <c r="U96" s="102" t="s">
        <v>39</v>
      </c>
      <c r="V96" s="102">
        <f>+'3.2.1.3'!V108/'3.2.1.3'!V96-1</f>
        <v>-0.10479041916167664</v>
      </c>
      <c r="W96" s="102" t="s">
        <v>39</v>
      </c>
      <c r="X96" s="351">
        <f>+'3.2.1.3'!X108/'3.2.1.3'!X96-1</f>
        <v>0.25118228718830604</v>
      </c>
      <c r="Y96" s="196" t="s">
        <v>39</v>
      </c>
      <c r="Z96" s="116">
        <f>+'3.2.1.3'!Z108/'3.2.1.3'!Z96-1</f>
        <v>0.31411764705882361</v>
      </c>
      <c r="AA96" s="102" t="s">
        <v>39</v>
      </c>
      <c r="AB96" s="102" t="s">
        <v>39</v>
      </c>
      <c r="AC96" s="102">
        <f>+'3.2.1.3'!AC108/'3.2.1.3'!AC96-1</f>
        <v>6.379821958456966E-2</v>
      </c>
      <c r="AD96" s="102" t="s">
        <v>39</v>
      </c>
      <c r="AE96" s="102" t="s">
        <v>39</v>
      </c>
      <c r="AF96" s="102">
        <f>+'3.2.1.3'!AF108/'3.2.1.3'!AF96-1</f>
        <v>1.4975806451612903</v>
      </c>
      <c r="AG96" s="102" t="s">
        <v>39</v>
      </c>
      <c r="AH96" s="102" t="s">
        <v>39</v>
      </c>
      <c r="AI96" s="490">
        <f>+'3.2.1.3'!AI108/'3.2.1.3'!AI96-1</f>
        <v>0.23529411764705888</v>
      </c>
      <c r="AJ96" s="490"/>
      <c r="AK96" s="138">
        <f>+'3.2.1.3'!AK108/'3.2.1.3'!AK96-1</f>
        <v>0.26894975122148002</v>
      </c>
      <c r="AL96" s="314">
        <f>+'3.2.1.3'!AL108/'3.2.1.3'!AL96-1</f>
        <v>4.8923422307098008E-2</v>
      </c>
    </row>
    <row r="97" spans="1:38" ht="16.5" thickBot="1" x14ac:dyDescent="0.3">
      <c r="A97" s="457"/>
      <c r="B97" s="58" t="s">
        <v>23</v>
      </c>
      <c r="C97" s="263">
        <f>+'3.2.1.3'!C109/'3.2.1.3'!C97-1</f>
        <v>-0.467741935483871</v>
      </c>
      <c r="D97" s="247">
        <f>+'3.2.1.3'!D109/'3.2.1.3'!D97-1</f>
        <v>0.33760186263096625</v>
      </c>
      <c r="E97" s="247" t="s">
        <v>39</v>
      </c>
      <c r="F97" s="247" t="s">
        <v>39</v>
      </c>
      <c r="G97" s="252">
        <f>+'3.2.1.3'!G109/'3.2.1.3'!G97-1</f>
        <v>-0.1877782274382841</v>
      </c>
      <c r="H97" s="267">
        <f>+'3.2.1.3'!H109/'3.2.1.3'!H97-1</f>
        <v>-0.3442708333333333</v>
      </c>
      <c r="I97" s="248">
        <f>+'3.2.1.3'!I109/'3.2.1.3'!I97-1</f>
        <v>0.15817564289180019</v>
      </c>
      <c r="J97" s="268">
        <f>+'3.2.1.3'!J109/'3.2.1.3'!J97-1</f>
        <v>-0.16878495170310115</v>
      </c>
      <c r="K97" s="255">
        <f>+'3.2.1.3'!K109/'3.2.1.3'!K97-1</f>
        <v>0.8800623052959502</v>
      </c>
      <c r="L97" s="248">
        <f>+'3.2.1.3'!L109/'3.2.1.3'!L97-1</f>
        <v>-0.33299798792756541</v>
      </c>
      <c r="M97" s="248">
        <f>+'3.2.1.3'!M109/'3.2.1.3'!M97-1</f>
        <v>-0.66441192711209274</v>
      </c>
      <c r="N97" s="102" t="s">
        <v>39</v>
      </c>
      <c r="O97" s="271">
        <f>+'3.2.1.3'!O109/'3.2.1.3'!O97-1</f>
        <v>-0.44315845920100094</v>
      </c>
      <c r="P97" s="344">
        <f>+'3.2.1.3'!P109/'3.2.1.3'!P97-1</f>
        <v>21.370892018779344</v>
      </c>
      <c r="Q97" s="123" t="s">
        <v>39</v>
      </c>
      <c r="R97" s="250">
        <f>+'3.2.1.3'!R109/'3.2.1.3'!R97-1</f>
        <v>21.370892018779344</v>
      </c>
      <c r="S97" s="251" t="s">
        <v>39</v>
      </c>
      <c r="T97" s="249"/>
      <c r="U97" s="249" t="s">
        <v>39</v>
      </c>
      <c r="V97" s="249">
        <f>+'3.2.1.3'!V109/'3.2.1.3'!V97-1</f>
        <v>8.0152477763659462</v>
      </c>
      <c r="W97" s="249" t="s">
        <v>39</v>
      </c>
      <c r="X97" s="357">
        <f>+'3.2.1.3'!X109/'3.2.1.3'!X97-1</f>
        <v>17.05463786531131</v>
      </c>
      <c r="Y97" s="274" t="s">
        <v>39</v>
      </c>
      <c r="Z97" s="253">
        <f>+'3.2.1.3'!Z109/'3.2.1.3'!Z97-1</f>
        <v>-0.12590983161325364</v>
      </c>
      <c r="AA97" s="249" t="s">
        <v>39</v>
      </c>
      <c r="AB97" s="249" t="s">
        <v>39</v>
      </c>
      <c r="AC97" s="249">
        <f>+'3.2.1.3'!AC109/'3.2.1.3'!AC97-1</f>
        <v>0.11429449266456726</v>
      </c>
      <c r="AD97" s="249" t="s">
        <v>39</v>
      </c>
      <c r="AE97" s="249" t="s">
        <v>39</v>
      </c>
      <c r="AF97" s="249">
        <f>+'3.2.1.3'!AF109/'3.2.1.3'!AF97-1</f>
        <v>1.46229802513465</v>
      </c>
      <c r="AG97" s="123" t="s">
        <v>39</v>
      </c>
      <c r="AH97" s="249" t="s">
        <v>39</v>
      </c>
      <c r="AI97" s="506">
        <f>+'3.2.1.3'!AI109/'3.2.1.3'!AI97-1</f>
        <v>1.7123809523809523</v>
      </c>
      <c r="AJ97" s="506"/>
      <c r="AK97" s="268">
        <f>+'3.2.1.3'!AK109/'3.2.1.3'!AK97-1</f>
        <v>0.47404969293140131</v>
      </c>
      <c r="AL97" s="316">
        <f>+'3.2.1.3'!AL109/'3.2.1.3'!AL97-1</f>
        <v>0.23975754034908348</v>
      </c>
    </row>
    <row r="98" spans="1:38" ht="15.75" x14ac:dyDescent="0.25">
      <c r="A98" s="441" t="s">
        <v>115</v>
      </c>
      <c r="B98" s="3" t="s">
        <v>12</v>
      </c>
      <c r="C98" s="259">
        <f>+'3.2.1.3'!C110/'3.2.1.3'!C98-1</f>
        <v>-0.48350964530180462</v>
      </c>
      <c r="D98" s="154">
        <f>+'3.2.1.3'!D110/'3.2.1.3'!D98-1</f>
        <v>0.13678010471204183</v>
      </c>
      <c r="E98" s="154" t="s">
        <v>39</v>
      </c>
      <c r="F98" s="154" t="s">
        <v>39</v>
      </c>
      <c r="G98" s="131">
        <f>+'3.2.1.3'!G110/'3.2.1.3'!G98-1</f>
        <v>-0.18118022328548644</v>
      </c>
      <c r="H98" s="269">
        <f>+'3.2.1.3'!H110/'3.2.1.3'!H98-1</f>
        <v>0.17521031968592271</v>
      </c>
      <c r="I98" s="155">
        <f>+'3.2.1.3'!I110/'3.2.1.3'!I98-1</f>
        <v>8.3152958152958201E-2</v>
      </c>
      <c r="J98" s="135">
        <f>+'3.2.1.3'!J110/'3.2.1.3'!J98-1</f>
        <v>0.13991285704405554</v>
      </c>
      <c r="K98" s="158">
        <f>+'3.2.1.3'!K110/'3.2.1.3'!K98-1</f>
        <v>0.48819108964036495</v>
      </c>
      <c r="L98" s="155">
        <f>+'3.2.1.3'!L110/'3.2.1.3'!L98-1</f>
        <v>-0.37917185985320589</v>
      </c>
      <c r="M98" s="155">
        <f>+'3.2.1.3'!M110/'3.2.1.3'!M98-1</f>
        <v>-0.40796963946869069</v>
      </c>
      <c r="N98" s="119" t="s">
        <v>39</v>
      </c>
      <c r="O98" s="244">
        <f>+'3.2.1.3'!O110/'3.2.1.3'!O98-1</f>
        <v>-0.29344913311593968</v>
      </c>
      <c r="P98" s="246" t="s">
        <v>39</v>
      </c>
      <c r="Q98" s="142" t="s">
        <v>39</v>
      </c>
      <c r="R98" s="254" t="s">
        <v>39</v>
      </c>
      <c r="S98" s="275">
        <f>+'3.2.1.3'!S110/'3.2.1.3'!S98-1</f>
        <v>0.19386637458926614</v>
      </c>
      <c r="T98" s="119">
        <f>+'3.2.1.3'!T110/'3.2.1.3'!T98-1</f>
        <v>1.3048484848484847</v>
      </c>
      <c r="U98" s="56" t="s">
        <v>39</v>
      </c>
      <c r="V98" s="119">
        <f>+'3.2.1.3'!V110/'3.2.1.3'!V98-1</f>
        <v>0.41059747056258167</v>
      </c>
      <c r="W98" s="119" t="s">
        <v>39</v>
      </c>
      <c r="X98" s="350">
        <f>+'3.2.1.3'!X110/'3.2.1.3'!X98-1</f>
        <v>0.83144563426688634</v>
      </c>
      <c r="Y98" s="275" t="s">
        <v>39</v>
      </c>
      <c r="Z98" s="119">
        <f>+'3.2.1.3'!Z110/'3.2.1.3'!Z98-1</f>
        <v>-0.18297990554680987</v>
      </c>
      <c r="AA98" s="119" t="s">
        <v>39</v>
      </c>
      <c r="AB98" s="119" t="s">
        <v>39</v>
      </c>
      <c r="AC98" s="119">
        <f>+'3.2.1.3'!AC110/'3.2.1.3'!AC98-1</f>
        <v>-1.1381861451704722E-3</v>
      </c>
      <c r="AD98" s="119" t="s">
        <v>39</v>
      </c>
      <c r="AE98" s="119" t="s">
        <v>39</v>
      </c>
      <c r="AF98" s="119" t="s">
        <v>39</v>
      </c>
      <c r="AG98" s="116" t="s">
        <v>39</v>
      </c>
      <c r="AH98" s="319" t="s">
        <v>39</v>
      </c>
      <c r="AI98" s="483">
        <f>+'3.2.1.3'!AI110/'3.2.1.3'!AI98-1</f>
        <v>11.734299516908212</v>
      </c>
      <c r="AJ98" s="483"/>
      <c r="AK98" s="311">
        <f>+'3.2.1.3'!AK110/'3.2.1.3'!AK98-1</f>
        <v>1.2669256716058306</v>
      </c>
      <c r="AL98" s="314">
        <f>+'3.2.1.3'!AL110/'3.2.1.3'!AL98-1</f>
        <v>0.52020593990140251</v>
      </c>
    </row>
    <row r="99" spans="1:38" ht="15.75" x14ac:dyDescent="0.25">
      <c r="A99" s="442"/>
      <c r="B99" s="4" t="s">
        <v>13</v>
      </c>
      <c r="C99" s="260" t="s">
        <v>39</v>
      </c>
      <c r="D99" s="111">
        <f>+'3.2.1.3'!D111/'3.2.1.3'!D99-1</f>
        <v>0.12523481527864755</v>
      </c>
      <c r="E99" s="111" t="s">
        <v>39</v>
      </c>
      <c r="F99" s="111" t="s">
        <v>39</v>
      </c>
      <c r="G99" s="132">
        <f>+'3.2.1.3'!G111/'3.2.1.3'!G99-1</f>
        <v>0.70444583594239196</v>
      </c>
      <c r="H99" s="265">
        <f>+'3.2.1.3'!H111/'3.2.1.3'!H99-1</f>
        <v>-5.2461799660441399E-2</v>
      </c>
      <c r="I99" s="112">
        <f>+'3.2.1.3'!I111/'3.2.1.3'!I99-1</f>
        <v>-8.2636655948553073E-2</v>
      </c>
      <c r="J99" s="136">
        <f>+'3.2.1.3'!J111/'3.2.1.3'!J99-1</f>
        <v>-6.2888888888888883E-2</v>
      </c>
      <c r="K99" s="100">
        <f>+'3.2.1.3'!K111/'3.2.1.3'!K99-1</f>
        <v>8.1243972999035741E-2</v>
      </c>
      <c r="L99" s="112">
        <f>+'3.2.1.3'!L111/'3.2.1.3'!L99-1</f>
        <v>-0.37144713334416113</v>
      </c>
      <c r="M99" s="112">
        <f>+'3.2.1.3'!M111/'3.2.1.3'!M99-1</f>
        <v>-0.48399530752471931</v>
      </c>
      <c r="N99" s="102" t="s">
        <v>39</v>
      </c>
      <c r="O99" s="147">
        <f>+'3.2.1.3'!O111/'3.2.1.3'!O99-1</f>
        <v>-0.37630291427355878</v>
      </c>
      <c r="P99" s="104">
        <f>+'3.2.1.3'!P111/'3.2.1.3'!P99-1</f>
        <v>14.894568690095847</v>
      </c>
      <c r="Q99" s="142" t="s">
        <v>39</v>
      </c>
      <c r="R99" s="151">
        <f>+'3.2.1.3'!R111/'3.2.1.3'!R99-1</f>
        <v>15.661341853035143</v>
      </c>
      <c r="S99" s="196">
        <f>+'3.2.1.3'!S111/'3.2.1.3'!S99-1</f>
        <v>0.3394131641554321</v>
      </c>
      <c r="T99" s="102">
        <f>+'3.2.1.3'!T111/'3.2.1.3'!T99-1</f>
        <v>1.6256029684601114</v>
      </c>
      <c r="U99" s="9" t="s">
        <v>39</v>
      </c>
      <c r="V99" s="102">
        <f>+'3.2.1.3'!V111/'3.2.1.3'!V99-1</f>
        <v>0.20646971447433571</v>
      </c>
      <c r="W99" s="102" t="s">
        <v>39</v>
      </c>
      <c r="X99" s="351">
        <f>+'3.2.1.3'!X111/'3.2.1.3'!X99-1</f>
        <v>0.72730903644533207</v>
      </c>
      <c r="Y99" s="102" t="s">
        <v>39</v>
      </c>
      <c r="Z99" s="102">
        <f>+'3.2.1.3'!Z111/'3.2.1.3'!Z99-1</f>
        <v>-0.19675415748347025</v>
      </c>
      <c r="AA99" s="102" t="s">
        <v>39</v>
      </c>
      <c r="AB99" s="102" t="s">
        <v>39</v>
      </c>
      <c r="AC99" s="102">
        <f>+'3.2.1.3'!AC111/'3.2.1.3'!AC99-1</f>
        <v>7.5231554407409806E-2</v>
      </c>
      <c r="AD99" s="102" t="s">
        <v>39</v>
      </c>
      <c r="AE99" s="102" t="s">
        <v>39</v>
      </c>
      <c r="AF99" s="102" t="s">
        <v>39</v>
      </c>
      <c r="AG99" s="102" t="s">
        <v>39</v>
      </c>
      <c r="AH99" s="102" t="s">
        <v>39</v>
      </c>
      <c r="AI99" s="490">
        <f>+'3.2.1.3'!AI111/'3.2.1.3'!AI99-1</f>
        <v>2.2471685542971351</v>
      </c>
      <c r="AJ99" s="490"/>
      <c r="AK99" s="309">
        <f>+'3.2.1.3'!AK111/'3.2.1.3'!AK99-1</f>
        <v>1.3189529646811824</v>
      </c>
      <c r="AL99" s="314">
        <f>+'3.2.1.3'!AL111/'3.2.1.3'!AL99-1</f>
        <v>0.46217289133261841</v>
      </c>
    </row>
    <row r="100" spans="1:38" ht="15.75" x14ac:dyDescent="0.25">
      <c r="A100" s="442"/>
      <c r="B100" s="4" t="s">
        <v>14</v>
      </c>
      <c r="C100" s="260" t="s">
        <v>39</v>
      </c>
      <c r="D100" s="111">
        <f>+'3.2.1.3'!D112/'3.2.1.3'!D100-1</f>
        <v>0.54663991975927773</v>
      </c>
      <c r="E100" s="111" t="s">
        <v>39</v>
      </c>
      <c r="F100" s="111" t="s">
        <v>39</v>
      </c>
      <c r="G100" s="132">
        <f>+'3.2.1.3'!G112/'3.2.1.3'!G100-1</f>
        <v>1.5677031093279838</v>
      </c>
      <c r="H100" s="265">
        <f>+'3.2.1.3'!H112/'3.2.1.3'!H100-1</f>
        <v>-0.15472931873479323</v>
      </c>
      <c r="I100" s="112">
        <f>+'3.2.1.3'!I112/'3.2.1.3'!I100-1</f>
        <v>-0.13515386747990021</v>
      </c>
      <c r="J100" s="136">
        <f>+'3.2.1.3'!J112/'3.2.1.3'!J100-1</f>
        <v>-0.14779534518314841</v>
      </c>
      <c r="K100" s="100">
        <f>+'3.2.1.3'!K112/'3.2.1.3'!K100-1</f>
        <v>7.2922719349215681E-2</v>
      </c>
      <c r="L100" s="112">
        <f>+'3.2.1.3'!L112/'3.2.1.3'!L100-1</f>
        <v>-0.52031775129850288</v>
      </c>
      <c r="M100" s="112">
        <f>+'3.2.1.3'!M112/'3.2.1.3'!M100-1</f>
        <v>-0.51868372327890921</v>
      </c>
      <c r="N100" s="102" t="s">
        <v>39</v>
      </c>
      <c r="O100" s="147">
        <f>+'3.2.1.3'!O112/'3.2.1.3'!O100-1</f>
        <v>-0.42606310013717419</v>
      </c>
      <c r="P100" s="104" t="s">
        <v>39</v>
      </c>
      <c r="Q100" s="142" t="s">
        <v>39</v>
      </c>
      <c r="R100" s="151" t="s">
        <v>39</v>
      </c>
      <c r="S100" s="196">
        <f>+'3.2.1.3'!S112/'3.2.1.3'!S100-1</f>
        <v>0.41855447680690405</v>
      </c>
      <c r="T100" s="102">
        <f>+'3.2.1.3'!T112/'3.2.1.3'!T100-1</f>
        <v>1.481497605572486</v>
      </c>
      <c r="U100" s="9" t="s">
        <v>39</v>
      </c>
      <c r="V100" s="102">
        <f>+'3.2.1.3'!V112/'3.2.1.3'!V100-1</f>
        <v>1.1582323592302268E-2</v>
      </c>
      <c r="W100" s="102" t="s">
        <v>39</v>
      </c>
      <c r="X100" s="351">
        <f>+'3.2.1.3'!X112/'3.2.1.3'!X100-1</f>
        <v>0.5322544137618832</v>
      </c>
      <c r="Y100" s="102" t="s">
        <v>39</v>
      </c>
      <c r="Z100" s="102">
        <f>+'3.2.1.3'!Z112/'3.2.1.3'!Z100-1</f>
        <v>-0.17203010799607288</v>
      </c>
      <c r="AA100" s="102" t="s">
        <v>39</v>
      </c>
      <c r="AB100" s="102" t="s">
        <v>39</v>
      </c>
      <c r="AC100" s="102">
        <f>+'3.2.1.3'!AC112/'3.2.1.3'!AC100-1</f>
        <v>6.9211276528349686E-2</v>
      </c>
      <c r="AD100" s="102" t="s">
        <v>39</v>
      </c>
      <c r="AE100" s="102" t="s">
        <v>39</v>
      </c>
      <c r="AF100" s="102" t="s">
        <v>39</v>
      </c>
      <c r="AG100" s="102" t="s">
        <v>39</v>
      </c>
      <c r="AH100" s="102" t="s">
        <v>39</v>
      </c>
      <c r="AI100" s="497">
        <f>+'3.2.1.3'!AI112/'3.2.1.3'!AI100-1</f>
        <v>2.3659090909090907</v>
      </c>
      <c r="AJ100" s="498"/>
      <c r="AK100" s="309">
        <f>+'3.2.1.3'!AK112/'3.2.1.3'!AK100-1</f>
        <v>1.05041675137223</v>
      </c>
      <c r="AL100" s="314">
        <f>+'3.2.1.3'!AL112/'3.2.1.3'!AL100-1</f>
        <v>0.31352394865908373</v>
      </c>
    </row>
    <row r="101" spans="1:38" ht="15.75" x14ac:dyDescent="0.25">
      <c r="A101" s="442"/>
      <c r="B101" s="4" t="s">
        <v>15</v>
      </c>
      <c r="C101" s="260">
        <f>+'3.2.1.3'!C113/'3.2.1.3'!C101-1</f>
        <v>-6.3373718546132385E-2</v>
      </c>
      <c r="D101" s="111">
        <f>+'3.2.1.3'!D113/'3.2.1.3'!D101-1</f>
        <v>0.20807926829268286</v>
      </c>
      <c r="E101" s="111" t="s">
        <v>39</v>
      </c>
      <c r="F101" s="111" t="s">
        <v>39</v>
      </c>
      <c r="G101" s="132">
        <f>+'3.2.1.3'!G113/'3.2.1.3'!G101-1</f>
        <v>8.595387840670865E-2</v>
      </c>
      <c r="H101" s="265">
        <f>+'3.2.1.3'!H113/'3.2.1.3'!H101-1</f>
        <v>0.16586179647027843</v>
      </c>
      <c r="I101" s="112">
        <f>+'3.2.1.3'!I113/'3.2.1.3'!I101-1</f>
        <v>-0.12375494610451632</v>
      </c>
      <c r="J101" s="136">
        <f>+'3.2.1.3'!J113/'3.2.1.3'!J101-1</f>
        <v>5.2462869964739811E-2</v>
      </c>
      <c r="K101" s="100">
        <f>+'3.2.1.3'!K113/'3.2.1.3'!K101-1</f>
        <v>0.23380900109769476</v>
      </c>
      <c r="L101" s="112">
        <f>+'3.2.1.3'!L113/'3.2.1.3'!L101-1</f>
        <v>0.70569255588845348</v>
      </c>
      <c r="M101" s="112">
        <f>+'3.2.1.3'!M113/'3.2.1.3'!M101-1</f>
        <v>-0.27275399235818554</v>
      </c>
      <c r="N101" s="102" t="s">
        <v>39</v>
      </c>
      <c r="O101" s="147">
        <f>+'3.2.1.3'!O113/'3.2.1.3'!O101-1</f>
        <v>0.28525956363215466</v>
      </c>
      <c r="P101" s="104">
        <f>+'3.2.1.3'!P113/'3.2.1.3'!P101-1</f>
        <v>51.324324324324323</v>
      </c>
      <c r="Q101" s="142" t="s">
        <v>39</v>
      </c>
      <c r="R101" s="147">
        <f>+'3.2.1.3'!R113/'3.2.1.3'!R101-1</f>
        <v>79.378378378378372</v>
      </c>
      <c r="S101" s="196">
        <f>+'3.2.1.3'!S113/'3.2.1.3'!S101-1</f>
        <v>-6.5536723163841848E-2</v>
      </c>
      <c r="T101" s="102">
        <f>+'3.2.1.3'!T113/'3.2.1.3'!T101-1</f>
        <v>1.7005601034037054</v>
      </c>
      <c r="U101" s="9" t="s">
        <v>39</v>
      </c>
      <c r="V101" s="102">
        <f>+'3.2.1.3'!V113/'3.2.1.3'!V101-1</f>
        <v>0.14353074311580527</v>
      </c>
      <c r="W101" s="102" t="s">
        <v>39</v>
      </c>
      <c r="X101" s="351">
        <f>+'3.2.1.3'!X113/'3.2.1.3'!X101-1</f>
        <v>0.64339445228020686</v>
      </c>
      <c r="Y101" s="102" t="s">
        <v>39</v>
      </c>
      <c r="Z101" s="102">
        <f>+'3.2.1.3'!Z113/'3.2.1.3'!Z101-1</f>
        <v>-0.31751724137931037</v>
      </c>
      <c r="AA101" s="102" t="s">
        <v>39</v>
      </c>
      <c r="AB101" s="102" t="s">
        <v>39</v>
      </c>
      <c r="AC101" s="102">
        <f>+'3.2.1.3'!AC113/'3.2.1.3'!AC101-1</f>
        <v>0.10337741243745535</v>
      </c>
      <c r="AD101" s="102" t="s">
        <v>39</v>
      </c>
      <c r="AE101" s="102" t="s">
        <v>39</v>
      </c>
      <c r="AF101" s="102" t="s">
        <v>39</v>
      </c>
      <c r="AG101" s="102" t="s">
        <v>39</v>
      </c>
      <c r="AH101" s="102" t="s">
        <v>39</v>
      </c>
      <c r="AI101" s="490">
        <f>+'3.2.1.3'!AI113/'3.2.1.3'!AI101-1</f>
        <v>22.309090909090909</v>
      </c>
      <c r="AJ101" s="490"/>
      <c r="AK101" s="309">
        <f>+'3.2.1.3'!AK113/'3.2.1.3'!AK101-1</f>
        <v>0.84338187782692975</v>
      </c>
      <c r="AL101" s="314">
        <f>+'3.2.1.3'!AL113/'3.2.1.3'!AL101-1</f>
        <v>0.51327460012223658</v>
      </c>
    </row>
    <row r="102" spans="1:38" ht="15.75" x14ac:dyDescent="0.25">
      <c r="A102" s="442"/>
      <c r="B102" s="4" t="s">
        <v>16</v>
      </c>
      <c r="C102" s="260">
        <f>+'3.2.1.3'!C114/'3.2.1.3'!C102-1</f>
        <v>-0.24817518248175185</v>
      </c>
      <c r="D102" s="111">
        <f>+'3.2.1.3'!D114/'3.2.1.3'!D102-1</f>
        <v>1.1026293469041493E-2</v>
      </c>
      <c r="E102" s="111" t="s">
        <v>39</v>
      </c>
      <c r="F102" s="111" t="s">
        <v>39</v>
      </c>
      <c r="G102" s="132">
        <f>+'3.2.1.3'!G114/'3.2.1.3'!G102-1</f>
        <v>-0.12147595356550578</v>
      </c>
      <c r="H102" s="265">
        <f>+'3.2.1.3'!H114/'3.2.1.3'!H102-1</f>
        <v>-9.1872256697442145E-2</v>
      </c>
      <c r="I102" s="112">
        <f>+'3.2.1.3'!I114/'3.2.1.3'!I102-1</f>
        <v>-0.12122874382885351</v>
      </c>
      <c r="J102" s="136">
        <f>+'3.2.1.3'!J114/'3.2.1.3'!J102-1</f>
        <v>-0.10231151857992782</v>
      </c>
      <c r="K102" s="100">
        <f>+'3.2.1.3'!K114/'3.2.1.3'!K102-1</f>
        <v>0.22850890903407306</v>
      </c>
      <c r="L102" s="112">
        <f>+'3.2.1.3'!L114/'3.2.1.3'!L102-1</f>
        <v>0.35404822583807105</v>
      </c>
      <c r="M102" s="112">
        <f>+'3.2.1.3'!M114/'3.2.1.3'!M102-1</f>
        <v>-3.6932546806873523E-2</v>
      </c>
      <c r="N102" s="102" t="s">
        <v>39</v>
      </c>
      <c r="O102" s="147">
        <f>+'3.2.1.3'!O114/'3.2.1.3'!O102-1</f>
        <v>0.37302770530500684</v>
      </c>
      <c r="P102" s="104">
        <f>+'3.2.1.3'!P114/'3.2.1.3'!P102-1</f>
        <v>0.19999999999999996</v>
      </c>
      <c r="Q102" s="142" t="s">
        <v>39</v>
      </c>
      <c r="R102" s="147">
        <f>+'3.2.1.3'!R114/'3.2.1.3'!R102-1</f>
        <v>0.95140186915887859</v>
      </c>
      <c r="S102" s="196" t="s">
        <v>39</v>
      </c>
      <c r="T102" s="102">
        <f>+'3.2.1.3'!T114/'3.2.1.3'!T102-1</f>
        <v>0.50175070028011204</v>
      </c>
      <c r="U102" s="9" t="s">
        <v>39</v>
      </c>
      <c r="V102" s="102">
        <f>+'3.2.1.3'!V114/'3.2.1.3'!V102-1</f>
        <v>-5.6537789003302863E-2</v>
      </c>
      <c r="W102" s="102" t="s">
        <v>39</v>
      </c>
      <c r="X102" s="351">
        <f>+'3.2.1.3'!X114/'3.2.1.3'!X102-1</f>
        <v>0.34911908034487071</v>
      </c>
      <c r="Y102" s="102" t="s">
        <v>39</v>
      </c>
      <c r="Z102" s="102">
        <f>+'3.2.1.3'!Z114/'3.2.1.3'!Z102-1</f>
        <v>-0.39213220765223644</v>
      </c>
      <c r="AA102" s="102" t="s">
        <v>39</v>
      </c>
      <c r="AB102" s="102" t="s">
        <v>39</v>
      </c>
      <c r="AC102" s="102">
        <f>+'3.2.1.3'!AC114/'3.2.1.3'!AC102-1</f>
        <v>0.10688836104513055</v>
      </c>
      <c r="AD102" s="102" t="s">
        <v>39</v>
      </c>
      <c r="AE102" s="102" t="s">
        <v>39</v>
      </c>
      <c r="AF102" s="102" t="s">
        <v>39</v>
      </c>
      <c r="AG102" s="102" t="s">
        <v>39</v>
      </c>
      <c r="AH102" s="102" t="s">
        <v>39</v>
      </c>
      <c r="AI102" s="490">
        <f>+'3.2.1.3'!AI114/'3.2.1.3'!AI102-1</f>
        <v>2.1620016963528412</v>
      </c>
      <c r="AJ102" s="490"/>
      <c r="AK102" s="318">
        <f>+'3.2.1.3'!AK114/'3.2.1.3'!AK102-1</f>
        <v>0.80874161646015685</v>
      </c>
      <c r="AL102" s="314">
        <f>+'3.2.1.3'!AL114/'3.2.1.3'!AL102-1</f>
        <v>0.34451908215432181</v>
      </c>
    </row>
    <row r="103" spans="1:38" ht="15.75" x14ac:dyDescent="0.25">
      <c r="A103" s="442"/>
      <c r="B103" s="4" t="s">
        <v>17</v>
      </c>
      <c r="C103" s="260">
        <f>+'3.2.1.3'!C115/'3.2.1.3'!C103-1</f>
        <v>-0.13685239491691104</v>
      </c>
      <c r="D103" s="111">
        <f>+'3.2.1.3'!D115/'3.2.1.3'!D103-1</f>
        <v>-1.7220902612826605E-2</v>
      </c>
      <c r="E103" s="111" t="s">
        <v>39</v>
      </c>
      <c r="F103" s="111" t="s">
        <v>39</v>
      </c>
      <c r="G103" s="132">
        <f>+'3.2.1.3'!G115/'3.2.1.3'!G103-1</f>
        <v>-6.2430735131141502E-2</v>
      </c>
      <c r="H103" s="265">
        <f>+'3.2.1.3'!H115/'3.2.1.3'!H103-1</f>
        <v>-0.26490700218818386</v>
      </c>
      <c r="I103" s="112">
        <f>+'3.2.1.3'!I115/'3.2.1.3'!I103-1</f>
        <v>1.5446120298019173E-2</v>
      </c>
      <c r="J103" s="136">
        <f>+'3.2.1.3'!J115/'3.2.1.3'!J103-1</f>
        <v>-0.18825458339543899</v>
      </c>
      <c r="K103" s="100">
        <f>+'3.2.1.3'!K115/'3.2.1.3'!K103-1</f>
        <v>1.1086474501108556E-2</v>
      </c>
      <c r="L103" s="112">
        <f>+'3.2.1.3'!L115/'3.2.1.3'!L103-1</f>
        <v>0.67230169050715216</v>
      </c>
      <c r="M103" s="112">
        <f>+'3.2.1.3'!M115/'3.2.1.3'!M103-1</f>
        <v>0.57047413793103452</v>
      </c>
      <c r="N103" s="102" t="s">
        <v>39</v>
      </c>
      <c r="O103" s="147">
        <f>+'3.2.1.3'!O115/'3.2.1.3'!O103-1</f>
        <v>0.82236729084349758</v>
      </c>
      <c r="P103" s="104">
        <f>+'3.2.1.3'!P115/'3.2.1.3'!P103-1</f>
        <v>-1.7648912700913955E-2</v>
      </c>
      <c r="Q103" s="142" t="s">
        <v>39</v>
      </c>
      <c r="R103" s="147">
        <f>+'3.2.1.3'!R115/'3.2.1.3'!R103-1</f>
        <v>0.52915222187204547</v>
      </c>
      <c r="S103" s="196">
        <f>+'3.2.1.3'!S115/'3.2.1.3'!S103-1</f>
        <v>0.30797101449275366</v>
      </c>
      <c r="T103" s="102">
        <f>+'3.2.1.3'!T115/'3.2.1.3'!T103-1</f>
        <v>0.65623660522931848</v>
      </c>
      <c r="U103" s="9" t="s">
        <v>39</v>
      </c>
      <c r="V103" s="102">
        <f>+'3.2.1.3'!V115/'3.2.1.3'!V103-1</f>
        <v>-6.8802628876566074E-2</v>
      </c>
      <c r="W103" s="102" t="s">
        <v>39</v>
      </c>
      <c r="X103" s="351">
        <f>+'3.2.1.3'!X115/'3.2.1.3'!X103-1</f>
        <v>0.27185554171855553</v>
      </c>
      <c r="Y103" s="102" t="s">
        <v>39</v>
      </c>
      <c r="Z103" s="102">
        <f>+'3.2.1.3'!Z115/'3.2.1.3'!Z103-1</f>
        <v>-0.55679776402475545</v>
      </c>
      <c r="AA103" s="102" t="s">
        <v>39</v>
      </c>
      <c r="AB103" s="102" t="s">
        <v>39</v>
      </c>
      <c r="AC103" s="102">
        <f>+'3.2.1.3'!AC115/'3.2.1.3'!AC103-1</f>
        <v>1.3561511139812632E-2</v>
      </c>
      <c r="AD103" s="102" t="s">
        <v>39</v>
      </c>
      <c r="AE103" s="102" t="s">
        <v>39</v>
      </c>
      <c r="AF103" s="102" t="s">
        <v>39</v>
      </c>
      <c r="AG103" s="102" t="s">
        <v>39</v>
      </c>
      <c r="AH103" s="102" t="s">
        <v>39</v>
      </c>
      <c r="AI103" s="490">
        <f>+'3.2.1.3'!AI115/'3.2.1.3'!AI103-1</f>
        <v>0.20503376304481269</v>
      </c>
      <c r="AJ103" s="490"/>
      <c r="AK103" s="318">
        <f>+'3.2.1.3'!AK115/'3.2.1.3'!AK103-1</f>
        <v>0.46824271079590218</v>
      </c>
      <c r="AL103" s="314">
        <f>+'3.2.1.3'!AL115/'3.2.1.3'!AL103-1</f>
        <v>0.28418889266619285</v>
      </c>
    </row>
    <row r="104" spans="1:38" ht="15.75" x14ac:dyDescent="0.25">
      <c r="A104" s="442"/>
      <c r="B104" s="4" t="s">
        <v>18</v>
      </c>
      <c r="C104" s="260">
        <f>+'3.2.1.3'!C116/'3.2.1.3'!C104-1</f>
        <v>-0.17025089605734767</v>
      </c>
      <c r="D104" s="111">
        <f>+'3.2.1.3'!D116/'3.2.1.3'!D104-1</f>
        <v>-0.25594622543950363</v>
      </c>
      <c r="E104" s="111" t="s">
        <v>39</v>
      </c>
      <c r="F104" s="111" t="s">
        <v>39</v>
      </c>
      <c r="G104" s="132">
        <f>+'3.2.1.3'!G116/'3.2.1.3'!G104-1</f>
        <v>-0.22459016393442621</v>
      </c>
      <c r="H104" s="265">
        <f>+'3.2.1.3'!H116/'3.2.1.3'!H104-1</f>
        <v>-9.4656707842573962E-2</v>
      </c>
      <c r="I104" s="112">
        <f>+'3.2.1.3'!I116/'3.2.1.3'!I104-1</f>
        <v>4.4851429639319651E-2</v>
      </c>
      <c r="J104" s="136">
        <f>+'3.2.1.3'!J116/'3.2.1.3'!J104-1</f>
        <v>-5.5927367055771726E-2</v>
      </c>
      <c r="K104" s="100">
        <f>+'3.2.1.3'!K116/'3.2.1.3'!K104-1</f>
        <v>0.45437210569327169</v>
      </c>
      <c r="L104" s="112">
        <f>+'3.2.1.3'!L116/'3.2.1.3'!L104-1</f>
        <v>0.67223853625480001</v>
      </c>
      <c r="M104" s="112">
        <f>+'3.2.1.3'!M116/'3.2.1.3'!M104-1</f>
        <v>0.45550950755728903</v>
      </c>
      <c r="N104" s="102" t="s">
        <v>39</v>
      </c>
      <c r="O104" s="147">
        <f>+'3.2.1.3'!O116/'3.2.1.3'!O104-1</f>
        <v>0.95693779904306231</v>
      </c>
      <c r="P104" s="104">
        <f>+'3.2.1.3'!P116/'3.2.1.3'!P104-1</f>
        <v>-5.3141050967996817E-2</v>
      </c>
      <c r="Q104" s="142" t="s">
        <v>39</v>
      </c>
      <c r="R104" s="147">
        <f>+'3.2.1.3'!R116/'3.2.1.3'!R104-1</f>
        <v>0.42097984986171477</v>
      </c>
      <c r="S104" s="196">
        <f>+'3.2.1.3'!S116/'3.2.1.3'!S104-1</f>
        <v>9.6816114359973948E-2</v>
      </c>
      <c r="T104" s="102">
        <f>+'3.2.1.3'!T116/'3.2.1.3'!T104-1</f>
        <v>1.9489115948467348</v>
      </c>
      <c r="U104" s="9" t="s">
        <v>39</v>
      </c>
      <c r="V104" s="102">
        <f>+'3.2.1.3'!V116/'3.2.1.3'!V104-1</f>
        <v>7.8410636047741455E-2</v>
      </c>
      <c r="W104" s="102" t="s">
        <v>39</v>
      </c>
      <c r="X104" s="351">
        <f>+'3.2.1.3'!X116/'3.2.1.3'!X104-1</f>
        <v>0.60966471322893656</v>
      </c>
      <c r="Y104" s="102" t="s">
        <v>39</v>
      </c>
      <c r="Z104" s="102">
        <f>+'3.2.1.3'!Z116/'3.2.1.3'!Z104-1</f>
        <v>-0.35615989515072088</v>
      </c>
      <c r="AA104" s="102" t="s">
        <v>39</v>
      </c>
      <c r="AB104" s="102" t="s">
        <v>39</v>
      </c>
      <c r="AC104" s="102">
        <f>+'3.2.1.3'!AC116/'3.2.1.3'!AC104-1</f>
        <v>1.5523649879746415E-2</v>
      </c>
      <c r="AD104" s="102" t="s">
        <v>39</v>
      </c>
      <c r="AE104" s="102" t="s">
        <v>39</v>
      </c>
      <c r="AF104" s="102" t="s">
        <v>39</v>
      </c>
      <c r="AG104" s="102" t="s">
        <v>39</v>
      </c>
      <c r="AH104" s="102" t="s">
        <v>39</v>
      </c>
      <c r="AI104" s="490">
        <f>+'3.2.1.3'!AI116/'3.2.1.3'!AI104-1</f>
        <v>0.22157434402332354</v>
      </c>
      <c r="AJ104" s="490"/>
      <c r="AK104" s="318">
        <f>+'3.2.1.3'!AK116/'3.2.1.3'!AK104-1</f>
        <v>0.65908836375853963</v>
      </c>
      <c r="AL104" s="314">
        <f>+'3.2.1.3'!AL116/'3.2.1.3'!AL104-1</f>
        <v>0.494146009766953</v>
      </c>
    </row>
    <row r="105" spans="1:38" ht="15.75" x14ac:dyDescent="0.25">
      <c r="A105" s="442"/>
      <c r="B105" s="4" t="s">
        <v>19</v>
      </c>
      <c r="C105" s="260">
        <f>+'3.2.1.3'!C117/'3.2.1.3'!C105-1</f>
        <v>0.1681759379042691</v>
      </c>
      <c r="D105" s="111">
        <f>+'3.2.1.3'!D117/'3.2.1.3'!D105-1</f>
        <v>-0.20747889022919175</v>
      </c>
      <c r="E105" s="111" t="s">
        <v>39</v>
      </c>
      <c r="F105" s="111" t="s">
        <v>39</v>
      </c>
      <c r="G105" s="132">
        <f>+'3.2.1.3'!G117/'3.2.1.3'!G105-1</f>
        <v>-8.8029617441382157E-2</v>
      </c>
      <c r="H105" s="265">
        <f>+'3.2.1.3'!H117/'3.2.1.3'!H105-1</f>
        <v>-0.53458569972331438</v>
      </c>
      <c r="I105" s="112">
        <f>+'3.2.1.3'!I117/'3.2.1.3'!I105-1</f>
        <v>1.2878468899521529</v>
      </c>
      <c r="J105" s="136">
        <f>+'3.2.1.3'!J117/'3.2.1.3'!J105-1</f>
        <v>-3.2332928951948947E-2</v>
      </c>
      <c r="K105" s="100">
        <f>+'3.2.1.3'!K117/'3.2.1.3'!K105-1</f>
        <v>0.14220314735336204</v>
      </c>
      <c r="L105" s="112">
        <f>+'3.2.1.3'!L117/'3.2.1.3'!L105-1</f>
        <v>0.89820359281437123</v>
      </c>
      <c r="M105" s="112">
        <f>+'3.2.1.3'!M117/'3.2.1.3'!M105-1</f>
        <v>0.65588914549653587</v>
      </c>
      <c r="N105" s="102" t="s">
        <v>39</v>
      </c>
      <c r="O105" s="147">
        <f>+'3.2.1.3'!O117/'3.2.1.3'!O105-1</f>
        <v>1.3007501172058133</v>
      </c>
      <c r="P105" s="104">
        <f>+'3.2.1.3'!P117/'3.2.1.3'!P105-1</f>
        <v>-0.43102536997885832</v>
      </c>
      <c r="Q105" s="142" t="s">
        <v>39</v>
      </c>
      <c r="R105" s="147">
        <f>+'3.2.1.3'!R117/'3.2.1.3'!R105-1</f>
        <v>-8.1131078224101483E-2</v>
      </c>
      <c r="S105" s="196">
        <f>+'3.2.1.3'!S117/'3.2.1.3'!S105-1</f>
        <v>-0.73175965665236054</v>
      </c>
      <c r="T105" s="102">
        <f>+'3.2.1.3'!T117/'3.2.1.3'!T105-1</f>
        <v>-0.3687543983110485</v>
      </c>
      <c r="U105" s="9" t="s">
        <v>39</v>
      </c>
      <c r="V105" s="102">
        <f>+'3.2.1.3'!V117/'3.2.1.3'!V105-1</f>
        <v>-0.71896522761632786</v>
      </c>
      <c r="W105" s="102" t="s">
        <v>39</v>
      </c>
      <c r="X105" s="351">
        <f>+'3.2.1.3'!X117/'3.2.1.3'!X105-1</f>
        <v>-0.49873346467773716</v>
      </c>
      <c r="Y105" s="102" t="s">
        <v>39</v>
      </c>
      <c r="Z105" s="102">
        <f>+'3.2.1.3'!Z117/'3.2.1.3'!Z105-1</f>
        <v>-0.66104056983586257</v>
      </c>
      <c r="AA105" s="102" t="s">
        <v>39</v>
      </c>
      <c r="AB105" s="102" t="s">
        <v>39</v>
      </c>
      <c r="AC105" s="102">
        <f>+'3.2.1.3'!AC117/'3.2.1.3'!AC105-1</f>
        <v>-5.8560311284046707E-2</v>
      </c>
      <c r="AD105" s="102" t="s">
        <v>39</v>
      </c>
      <c r="AE105" s="102" t="s">
        <v>39</v>
      </c>
      <c r="AF105" s="102" t="s">
        <v>39</v>
      </c>
      <c r="AG105" s="102" t="s">
        <v>39</v>
      </c>
      <c r="AH105" s="102" t="s">
        <v>39</v>
      </c>
      <c r="AI105" s="490">
        <f>+'3.2.1.3'!AI117/'3.2.1.3'!AI105-1</f>
        <v>0.36669699727024563</v>
      </c>
      <c r="AJ105" s="490"/>
      <c r="AK105" s="318">
        <f>+'3.2.1.3'!AK117/'3.2.1.3'!AK105-1</f>
        <v>0.10392599669938329</v>
      </c>
      <c r="AL105" s="314">
        <f>+'3.2.1.3'!AL117/'3.2.1.3'!AL105-1</f>
        <v>0.17569811742048924</v>
      </c>
    </row>
    <row r="106" spans="1:38" ht="15.75" x14ac:dyDescent="0.25">
      <c r="A106" s="442"/>
      <c r="B106" s="4" t="s">
        <v>20</v>
      </c>
      <c r="C106" s="260">
        <f>+'3.2.1.3'!C118/'3.2.1.3'!C106-1</f>
        <v>0.31653746770025837</v>
      </c>
      <c r="D106" s="111">
        <f>+'3.2.1.3'!D118/'3.2.1.3'!D106-1</f>
        <v>-0.353625170998632</v>
      </c>
      <c r="E106" s="111" t="s">
        <v>39</v>
      </c>
      <c r="F106" s="111" t="s">
        <v>39</v>
      </c>
      <c r="G106" s="132">
        <f>+'3.2.1.3'!G118/'3.2.1.3'!G106-1</f>
        <v>-0.12164579606440074</v>
      </c>
      <c r="H106" s="265">
        <f>+'3.2.1.3'!H118/'3.2.1.3'!H106-1</f>
        <v>-0.13877880522530461</v>
      </c>
      <c r="I106" s="112">
        <f>+'3.2.1.3'!I118/'3.2.1.3'!I106-1</f>
        <v>-0.23522708774214551</v>
      </c>
      <c r="J106" s="136">
        <f>+'3.2.1.3'!J118/'3.2.1.3'!J106-1</f>
        <v>-0.1687490515453488</v>
      </c>
      <c r="K106" s="100">
        <f>+'3.2.1.3'!K118/'3.2.1.3'!K106-1</f>
        <v>0.27551020408163263</v>
      </c>
      <c r="L106" s="112">
        <f>+'3.2.1.3'!L118/'3.2.1.3'!L106-1</f>
        <v>0.80651393872481369</v>
      </c>
      <c r="M106" s="112">
        <f>+'3.2.1.3'!M118/'3.2.1.3'!M106-1</f>
        <v>0.17763157894736836</v>
      </c>
      <c r="N106" s="102" t="s">
        <v>39</v>
      </c>
      <c r="O106" s="147">
        <f>+'3.2.1.3'!O118/'3.2.1.3'!O106-1</f>
        <v>0.90224032586558045</v>
      </c>
      <c r="P106" s="104">
        <f>+'3.2.1.3'!P118/'3.2.1.3'!P106-1</f>
        <v>0.16997943797121318</v>
      </c>
      <c r="Q106" s="142" t="s">
        <v>39</v>
      </c>
      <c r="R106" s="147">
        <f>+'3.2.1.3'!R118/'3.2.1.3'!R106-1</f>
        <v>0.78238519533927353</v>
      </c>
      <c r="S106" s="196" t="s">
        <v>39</v>
      </c>
      <c r="T106" s="102">
        <f>+'3.2.1.3'!T118/'3.2.1.3'!T106-1</f>
        <v>-0.76308900523560208</v>
      </c>
      <c r="U106" s="102" t="s">
        <v>39</v>
      </c>
      <c r="V106" s="102" t="s">
        <v>39</v>
      </c>
      <c r="W106" s="102" t="s">
        <v>39</v>
      </c>
      <c r="X106" s="351">
        <f>+'3.2.1.3'!X118/'3.2.1.3'!X106-1</f>
        <v>-0.73804075405906078</v>
      </c>
      <c r="Y106" s="102" t="s">
        <v>39</v>
      </c>
      <c r="Z106" s="102">
        <f>+'3.2.1.3'!Z118/'3.2.1.3'!Z106-1</f>
        <v>-0.62386451116243258</v>
      </c>
      <c r="AA106" s="102" t="s">
        <v>39</v>
      </c>
      <c r="AB106" s="102" t="s">
        <v>39</v>
      </c>
      <c r="AC106" s="102">
        <f>+'3.2.1.3'!AC118/'3.2.1.3'!AC106-1</f>
        <v>-0.10658952735830551</v>
      </c>
      <c r="AD106" s="102" t="s">
        <v>39</v>
      </c>
      <c r="AE106" s="102" t="s">
        <v>39</v>
      </c>
      <c r="AF106" s="102" t="s">
        <v>39</v>
      </c>
      <c r="AG106" s="102" t="s">
        <v>39</v>
      </c>
      <c r="AH106" s="102" t="s">
        <v>39</v>
      </c>
      <c r="AI106" s="490">
        <f>+'3.2.1.3'!AI118/'3.2.1.3'!AI106-1</f>
        <v>0.44901836605446488</v>
      </c>
      <c r="AJ106" s="490"/>
      <c r="AK106" s="318">
        <f>+'3.2.1.3'!AK118/'3.2.1.3'!AK106-1</f>
        <v>-8.4452124595684297E-2</v>
      </c>
      <c r="AL106" s="314">
        <f>+'3.2.1.3'!AL118/'3.2.1.3'!AL106-1</f>
        <v>1.5534346716175484E-2</v>
      </c>
    </row>
    <row r="107" spans="1:38" ht="15.75" x14ac:dyDescent="0.25">
      <c r="A107" s="442"/>
      <c r="B107" s="4" t="s">
        <v>21</v>
      </c>
      <c r="C107" s="260">
        <f>+'3.2.1.3'!C119/'3.2.1.3'!C107-1</f>
        <v>-0.14795918367346939</v>
      </c>
      <c r="D107" s="111">
        <f>+'3.2.1.3'!D119/'3.2.1.3'!D107-1</f>
        <v>-0.29613733905579398</v>
      </c>
      <c r="E107" s="111" t="s">
        <v>39</v>
      </c>
      <c r="F107" s="111" t="s">
        <v>39</v>
      </c>
      <c r="G107" s="132">
        <f>+'3.2.1.3'!G119/'3.2.1.3'!G107-1</f>
        <v>-0.23507148864592098</v>
      </c>
      <c r="H107" s="265">
        <f>+'3.2.1.3'!H119/'3.2.1.3'!H107-1</f>
        <v>0.27965284474445506</v>
      </c>
      <c r="I107" s="112">
        <f>+'3.2.1.3'!I119/'3.2.1.3'!I107-1</f>
        <v>0.1354816354816355</v>
      </c>
      <c r="J107" s="136">
        <f>+'3.2.1.3'!J119/'3.2.1.3'!J107-1</f>
        <v>0.22456140350877196</v>
      </c>
      <c r="K107" s="100">
        <f>+'3.2.1.3'!K119/'3.2.1.3'!K107-1</f>
        <v>-3.5113602832694046E-2</v>
      </c>
      <c r="L107" s="112">
        <f>+'3.2.1.3'!L119/'3.2.1.3'!L107-1</f>
        <v>0.76033934252386004</v>
      </c>
      <c r="M107" s="112">
        <f>+'3.2.1.3'!M119/'3.2.1.3'!M107-1</f>
        <v>0.51080024686278547</v>
      </c>
      <c r="N107" s="102" t="s">
        <v>39</v>
      </c>
      <c r="O107" s="147">
        <f>+'3.2.1.3'!O119/'3.2.1.3'!O107-1</f>
        <v>1.0432540342705039</v>
      </c>
      <c r="P107" s="104">
        <f>+'3.2.1.3'!P119/'3.2.1.3'!P107-1</f>
        <v>3.1276415891800413E-2</v>
      </c>
      <c r="Q107" s="142" t="s">
        <v>39</v>
      </c>
      <c r="R107" s="147">
        <f>+'3.2.1.3'!R119/'3.2.1.3'!R107-1</f>
        <v>0.64215271907579607</v>
      </c>
      <c r="S107" s="196" t="s">
        <v>39</v>
      </c>
      <c r="T107" s="102">
        <f>+'3.2.1.3'!T119/'3.2.1.3'!T107-1</f>
        <v>-0.79173693086003372</v>
      </c>
      <c r="U107" s="102">
        <f>+'3.2.1.3'!U119/'3.2.1.3'!U107-1</f>
        <v>-0.69165247018739351</v>
      </c>
      <c r="V107" s="102" t="s">
        <v>39</v>
      </c>
      <c r="W107" s="102" t="s">
        <v>39</v>
      </c>
      <c r="X107" s="351">
        <f>+'3.2.1.3'!X119/'3.2.1.3'!X107-1</f>
        <v>-0.73404081632653062</v>
      </c>
      <c r="Y107" s="102" t="s">
        <v>39</v>
      </c>
      <c r="Z107" s="102">
        <f>+'3.2.1.3'!Z119/'3.2.1.3'!Z107-1</f>
        <v>-0.46378653113087676</v>
      </c>
      <c r="AA107" s="102" t="s">
        <v>39</v>
      </c>
      <c r="AB107" s="102" t="s">
        <v>39</v>
      </c>
      <c r="AC107" s="102">
        <f>+'3.2.1.3'!AC119/'3.2.1.3'!AC107-1</f>
        <v>-0.34417049728374427</v>
      </c>
      <c r="AD107" s="102" t="s">
        <v>39</v>
      </c>
      <c r="AE107" s="102" t="s">
        <v>39</v>
      </c>
      <c r="AF107" s="102" t="s">
        <v>39</v>
      </c>
      <c r="AG107" s="102" t="s">
        <v>39</v>
      </c>
      <c r="AH107" s="102" t="s">
        <v>39</v>
      </c>
      <c r="AI107" s="490">
        <f>+'3.2.1.3'!AI119/'3.2.1.3'!AI107-1</f>
        <v>0.17453798767967155</v>
      </c>
      <c r="AJ107" s="490"/>
      <c r="AK107" s="318">
        <f>+'3.2.1.3'!AK119/'3.2.1.3'!AK107-1</f>
        <v>-8.8660179640718595E-2</v>
      </c>
      <c r="AL107" s="314">
        <f>+'3.2.1.3'!AL119/'3.2.1.3'!AL107-1</f>
        <v>8.7373653226702208E-2</v>
      </c>
    </row>
    <row r="108" spans="1:38" ht="15.75" x14ac:dyDescent="0.25">
      <c r="A108" s="442"/>
      <c r="B108" s="4" t="s">
        <v>22</v>
      </c>
      <c r="C108" s="260">
        <f>+'3.2.1.3'!C120/'3.2.1.3'!C108-1</f>
        <v>5.4347826086956541E-2</v>
      </c>
      <c r="D108" s="111">
        <f>+'3.2.1.3'!D120/'3.2.1.3'!D108-1</f>
        <v>-0.13595360824742264</v>
      </c>
      <c r="E108" s="111" t="s">
        <v>39</v>
      </c>
      <c r="F108" s="111" t="s">
        <v>39</v>
      </c>
      <c r="G108" s="132">
        <f>+'3.2.1.3'!G120/'3.2.1.3'!G108-1</f>
        <v>-6.974789915966384E-2</v>
      </c>
      <c r="H108" s="265">
        <f>+'3.2.1.3'!H120/'3.2.1.3'!H108-1</f>
        <v>0.35183858643744026</v>
      </c>
      <c r="I108" s="112">
        <f>+'3.2.1.3'!I120/'3.2.1.3'!I108-1</f>
        <v>0.14560770156438019</v>
      </c>
      <c r="J108" s="136">
        <f>+'3.2.1.3'!J120/'3.2.1.3'!J108-1</f>
        <v>0.26731487352920458</v>
      </c>
      <c r="K108" s="100">
        <f>+'3.2.1.3'!K120/'3.2.1.3'!K108-1</f>
        <v>9.7230769230769232E-2</v>
      </c>
      <c r="L108" s="112">
        <f>+'3.2.1.3'!L120/'3.2.1.3'!L108-1</f>
        <v>0.9838056680161944</v>
      </c>
      <c r="M108" s="112">
        <f>+'3.2.1.3'!M120/'3.2.1.3'!M108-1</f>
        <v>0.20306382978723403</v>
      </c>
      <c r="N108" s="102" t="s">
        <v>39</v>
      </c>
      <c r="O108" s="147">
        <f>+'3.2.1.3'!O120/'3.2.1.3'!O108-1</f>
        <v>0.76452356353810691</v>
      </c>
      <c r="P108" s="104">
        <f>+'3.2.1.3'!P120/'3.2.1.3'!P108-1</f>
        <v>0.26378644186863376</v>
      </c>
      <c r="Q108" s="142" t="s">
        <v>39</v>
      </c>
      <c r="R108" s="147">
        <f>+'3.2.1.3'!R120/'3.2.1.3'!R108-1</f>
        <v>1.0161573586231119</v>
      </c>
      <c r="S108" s="196" t="s">
        <v>39</v>
      </c>
      <c r="T108" s="102">
        <f>+'3.2.1.3'!T120/'3.2.1.3'!T108-1</f>
        <v>-0.85384796422687692</v>
      </c>
      <c r="U108" s="102">
        <f>+'3.2.1.3'!U120/'3.2.1.3'!U108-1</f>
        <v>-0.45390070921985815</v>
      </c>
      <c r="V108" s="102" t="s">
        <v>39</v>
      </c>
      <c r="W108" s="102" t="s">
        <v>39</v>
      </c>
      <c r="X108" s="351">
        <f>+'3.2.1.3'!X120/'3.2.1.3'!X108-1</f>
        <v>-0.73430117687483887</v>
      </c>
      <c r="Y108" s="102" t="s">
        <v>39</v>
      </c>
      <c r="Z108" s="102">
        <f>+'3.2.1.3'!Z120/'3.2.1.3'!Z108-1</f>
        <v>-0.57508952551477166</v>
      </c>
      <c r="AA108" s="102" t="s">
        <v>39</v>
      </c>
      <c r="AB108" s="102" t="s">
        <v>39</v>
      </c>
      <c r="AC108" s="102">
        <f>+'3.2.1.3'!AC120/'3.2.1.3'!AC108-1</f>
        <v>-0.24424686192468614</v>
      </c>
      <c r="AD108" s="102" t="s">
        <v>39</v>
      </c>
      <c r="AE108" s="102">
        <f>+'3.2.1.3'!AE120/'3.2.1.3'!AE108-1</f>
        <v>-0.85771543086172342</v>
      </c>
      <c r="AF108" s="102">
        <f>+'3.2.1.3'!AE120/'3.2.1.3'!AE108-1</f>
        <v>-0.85771543086172342</v>
      </c>
      <c r="AG108" s="102" t="s">
        <v>39</v>
      </c>
      <c r="AH108" s="102" t="s">
        <v>39</v>
      </c>
      <c r="AI108" s="490">
        <f>+'3.2.1.3'!AI120/'3.2.1.3'!AI108-1</f>
        <v>0.44343786295005816</v>
      </c>
      <c r="AJ108" s="490"/>
      <c r="AK108" s="318">
        <f>+'3.2.1.3'!AK120/'3.2.1.3'!AK108-1</f>
        <v>-8.1034300045921825E-2</v>
      </c>
      <c r="AL108" s="314">
        <f>+'3.2.1.3'!AL120/'3.2.1.3'!AL108-1</f>
        <v>7.3645296235042235E-2</v>
      </c>
    </row>
    <row r="109" spans="1:38" ht="16.5" thickBot="1" x14ac:dyDescent="0.3">
      <c r="A109" s="442"/>
      <c r="B109" s="5" t="s">
        <v>23</v>
      </c>
      <c r="C109" s="261">
        <f>+'3.2.1.3'!C121/'3.2.1.3'!C109-1</f>
        <v>-0.36596736596736601</v>
      </c>
      <c r="D109" s="120">
        <f>+'3.2.1.3'!D121/'3.2.1.3'!D109-1</f>
        <v>-0.16275021758050479</v>
      </c>
      <c r="E109" s="120" t="s">
        <v>39</v>
      </c>
      <c r="F109" s="120" t="s">
        <v>39</v>
      </c>
      <c r="G109" s="133">
        <f>+'3.2.1.3'!G121/'3.2.1.3'!G109-1</f>
        <v>-0.24962630792227203</v>
      </c>
      <c r="H109" s="266">
        <f>+'3.2.1.3'!H121/'3.2.1.3'!H109-1</f>
        <v>0.63886682552290175</v>
      </c>
      <c r="I109" s="121">
        <f>+'3.2.1.3'!I121/'3.2.1.3'!I109-1</f>
        <v>-1.2707722385141729E-2</v>
      </c>
      <c r="J109" s="137">
        <f>+'3.2.1.3'!J121/'3.2.1.3'!J109-1</f>
        <v>0.32178049609242265</v>
      </c>
      <c r="K109" s="129">
        <f>+'3.2.1.3'!K121/'3.2.1.3'!K109-1</f>
        <v>5.2471692902513078E-2</v>
      </c>
      <c r="L109" s="121">
        <f>+'3.2.1.3'!L121/'3.2.1.3'!L109-1</f>
        <v>0.56636500754147812</v>
      </c>
      <c r="M109" s="121">
        <f>+'3.2.1.3'!M121/'3.2.1.3'!M109-1</f>
        <v>0.56417112299465244</v>
      </c>
      <c r="N109" s="123" t="s">
        <v>39</v>
      </c>
      <c r="O109" s="148">
        <f>+'3.2.1.3'!O121/'3.2.1.3'!O109-1</f>
        <v>0.95867105368750494</v>
      </c>
      <c r="P109" s="141">
        <f>+'3.2.1.3'!P121/'3.2.1.3'!P109-1</f>
        <v>6.6946484784889737E-2</v>
      </c>
      <c r="Q109" s="123" t="s">
        <v>39</v>
      </c>
      <c r="R109" s="148">
        <f>+'3.2.1.3'!R121/'3.2.1.3'!R109-1</f>
        <v>0.44134312696747124</v>
      </c>
      <c r="S109" s="197" t="s">
        <v>39</v>
      </c>
      <c r="T109" s="123">
        <f>+'3.2.1.3'!T121/'3.2.1.3'!T109-1</f>
        <v>-0.89029618082618867</v>
      </c>
      <c r="U109" s="123">
        <f>+'3.2.1.3'!U121/'3.2.1.3'!U109-1</f>
        <v>-0.85515643105446115</v>
      </c>
      <c r="V109" s="123" t="s">
        <v>39</v>
      </c>
      <c r="W109" s="123" t="s">
        <v>39</v>
      </c>
      <c r="X109" s="352">
        <f>+'3.2.1.3'!X121/'3.2.1.3'!X109-1</f>
        <v>-0.87662748961925541</v>
      </c>
      <c r="Y109" s="123" t="s">
        <v>39</v>
      </c>
      <c r="Z109" s="123">
        <f>+'3.2.1.3'!Z121/'3.2.1.3'!Z109-1</f>
        <v>-0.49502858563261243</v>
      </c>
      <c r="AA109" s="123" t="s">
        <v>39</v>
      </c>
      <c r="AB109" s="123" t="s">
        <v>39</v>
      </c>
      <c r="AC109" s="123">
        <f>+'3.2.1.3'!AC121/'3.2.1.3'!AC109-1</f>
        <v>-0.21451712966154268</v>
      </c>
      <c r="AD109" s="123" t="s">
        <v>39</v>
      </c>
      <c r="AE109" s="123">
        <f>+'3.2.1.3'!AE121/'3.2.1.3'!AE109-1</f>
        <v>-0.29789864029666258</v>
      </c>
      <c r="AF109" s="123">
        <f>+'3.2.1.3'!AE121/'3.2.1.3'!AE109-1</f>
        <v>-0.29789864029666258</v>
      </c>
      <c r="AG109" s="123" t="s">
        <v>39</v>
      </c>
      <c r="AH109" s="123" t="s">
        <v>39</v>
      </c>
      <c r="AI109" s="501">
        <f>+'3.2.1.3'!AI121/'3.2.1.3'!AI109-1</f>
        <v>0.27785580524344566</v>
      </c>
      <c r="AJ109" s="501"/>
      <c r="AK109" s="310">
        <f>+'3.2.1.3'!AK121/'3.2.1.3'!AK109-1</f>
        <v>-0.21784712577948429</v>
      </c>
      <c r="AL109" s="316">
        <f>+'3.2.1.3'!AL121/'3.2.1.3'!AL109-1</f>
        <v>-2.5600848256361886E-2</v>
      </c>
    </row>
    <row r="110" spans="1:38" ht="15.75" x14ac:dyDescent="0.25">
      <c r="A110" s="495" t="s">
        <v>116</v>
      </c>
      <c r="B110" s="331" t="s">
        <v>12</v>
      </c>
      <c r="C110" s="259">
        <f>+'3.2.1.3'!C122/'3.2.1.3'!C110-1</f>
        <v>-0.24698795180722888</v>
      </c>
      <c r="D110" s="154">
        <f>+'3.2.1.3'!D122/'3.2.1.3'!D110-1</f>
        <v>-0.81059297639608519</v>
      </c>
      <c r="E110" s="154" t="s">
        <v>39</v>
      </c>
      <c r="F110" s="154" t="s">
        <v>39</v>
      </c>
      <c r="G110" s="131">
        <f>+'3.2.1.3'!G122/'3.2.1.3'!G110-1</f>
        <v>-0.62835995325282434</v>
      </c>
      <c r="H110" s="269">
        <f>+'3.2.1.3'!H122/'3.2.1.3'!H110-1</f>
        <v>0.16149661162546525</v>
      </c>
      <c r="I110" s="155">
        <f>+'3.2.1.3'!I122/'3.2.1.3'!I110-1</f>
        <v>-6.5445462114904207E-2</v>
      </c>
      <c r="J110" s="135">
        <f>+'3.2.1.3'!J122/'3.2.1.3'!J110-1</f>
        <v>7.8813250819075309E-2</v>
      </c>
      <c r="K110" s="158">
        <f>+'3.2.1.3'!K122/'3.2.1.3'!K110-1</f>
        <v>0.19927862939585217</v>
      </c>
      <c r="L110" s="155">
        <f>+'3.2.1.3'!L122/'3.2.1.3'!L110-1</f>
        <v>0.43653803256747703</v>
      </c>
      <c r="M110" s="155">
        <f>+'3.2.1.3'!M122/'3.2.1.3'!M110-1</f>
        <v>-0.22604588394062075</v>
      </c>
      <c r="N110" s="119" t="s">
        <v>39</v>
      </c>
      <c r="O110" s="244">
        <f>+'3.2.1.3'!O122/'3.2.1.3'!O110-1</f>
        <v>0.41683421677938215</v>
      </c>
      <c r="P110" s="246">
        <f>+'3.2.1.3'!P122/'3.2.1.3'!P110-1</f>
        <v>0.20031483667847305</v>
      </c>
      <c r="Q110" s="246" t="s">
        <v>39</v>
      </c>
      <c r="R110" s="254">
        <f>+'3.2.1.3'!R122/'3.2.1.3'!R110-1</f>
        <v>0.77449822904368348</v>
      </c>
      <c r="S110" s="275" t="s">
        <v>39</v>
      </c>
      <c r="T110" s="119">
        <f>+'3.2.1.3'!T122/'3.2.1.3'!T110-1</f>
        <v>-0.89376807783328949</v>
      </c>
      <c r="U110" s="335">
        <f>+'3.2.1.3'!U122/'3.2.1.3'!U110-1</f>
        <v>-0.92754569190600522</v>
      </c>
      <c r="V110" s="119" t="s">
        <v>39</v>
      </c>
      <c r="W110" s="119" t="s">
        <v>39</v>
      </c>
      <c r="X110" s="350">
        <f>+'3.2.1.3'!X122/'3.2.1.3'!X110-1</f>
        <v>-0.88159892055995948</v>
      </c>
      <c r="Y110" s="275" t="s">
        <v>39</v>
      </c>
      <c r="Z110" s="119">
        <f>+'3.2.1.3'!Z122/'3.2.1.3'!Z110-1</f>
        <v>-0.49835656806075035</v>
      </c>
      <c r="AA110" s="119" t="s">
        <v>39</v>
      </c>
      <c r="AB110" s="119" t="s">
        <v>39</v>
      </c>
      <c r="AC110" s="119">
        <f>+'3.2.1.3'!AC122/'3.2.1.3'!AC110-1</f>
        <v>-0.35039104987828251</v>
      </c>
      <c r="AD110" s="119" t="s">
        <v>39</v>
      </c>
      <c r="AE110" s="119">
        <f>+'3.2.1.3'!AE122/'3.2.1.3'!AE110-1</f>
        <v>0.10012210012210021</v>
      </c>
      <c r="AF110" s="119">
        <f>+'3.2.1.3'!AF122/'3.2.1.3'!AF110-1</f>
        <v>0.27611574301127995</v>
      </c>
      <c r="AG110" s="119" t="s">
        <v>39</v>
      </c>
      <c r="AH110" s="319" t="s">
        <v>39</v>
      </c>
      <c r="AI110" s="483">
        <f>+'3.2.1.3'!AI122/'3.2.1.3'!AI110-1</f>
        <v>0.7164264036418817</v>
      </c>
      <c r="AJ110" s="483" t="e">
        <f>+'3.2.1.3'!AJ122/'3.2.1.3'!AJ110-1</f>
        <v>#DIV/0!</v>
      </c>
      <c r="AK110" s="311">
        <f>+'3.2.1.3'!AK122/'3.2.1.3'!AK110-1</f>
        <v>-0.49870468042141058</v>
      </c>
      <c r="AL110" s="300">
        <f>+'3.2.1.3'!AL122/'3.2.1.3'!AL110-1</f>
        <v>-0.29103420505777544</v>
      </c>
    </row>
    <row r="111" spans="1:38" ht="15.75" x14ac:dyDescent="0.25">
      <c r="A111" s="496"/>
      <c r="B111" s="332" t="s">
        <v>13</v>
      </c>
      <c r="C111" s="260">
        <f>+'3.2.1.3'!C123/'3.2.1.3'!C111-1</f>
        <v>-0.48</v>
      </c>
      <c r="D111" s="111">
        <f>+'3.2.1.3'!D123/'3.2.1.3'!D111-1</f>
        <v>-0.70061213132999445</v>
      </c>
      <c r="E111" s="111" t="s">
        <v>39</v>
      </c>
      <c r="F111" s="111" t="s">
        <v>39</v>
      </c>
      <c r="G111" s="132">
        <f>+'3.2.1.3'!G123/'3.2.1.3'!G111-1</f>
        <v>-0.62564290962527558</v>
      </c>
      <c r="H111" s="265">
        <f>+'3.2.1.3'!H123/'3.2.1.3'!H111-1</f>
        <v>2.6876903780684414E-2</v>
      </c>
      <c r="I111" s="112">
        <f>+'3.2.1.3'!I123/'3.2.1.3'!I111-1</f>
        <v>-3.1195233087977559E-2</v>
      </c>
      <c r="J111" s="136">
        <f>+'3.2.1.3'!J123/'3.2.1.3'!J111-1</f>
        <v>7.2326298316338633E-3</v>
      </c>
      <c r="K111" s="100">
        <f>+'3.2.1.3'!K123/'3.2.1.3'!K111-1</f>
        <v>0.48093645484949832</v>
      </c>
      <c r="L111" s="112">
        <f>+'3.2.1.3'!L123/'3.2.1.3'!L111-1</f>
        <v>0.59974160206718352</v>
      </c>
      <c r="M111" s="112">
        <f>+'3.2.1.3'!M123/'3.2.1.3'!M111-1</f>
        <v>-0.14063007469957778</v>
      </c>
      <c r="N111" s="102" t="s">
        <v>39</v>
      </c>
      <c r="O111" s="147">
        <f>+'3.2.1.3'!O123/'3.2.1.3'!O111-1</f>
        <v>0.65455889040472948</v>
      </c>
      <c r="P111" s="104">
        <f>+'3.2.1.3'!P123/'3.2.1.3'!P111-1</f>
        <v>8.3015075376884351E-2</v>
      </c>
      <c r="Q111" s="130">
        <f>+'3.2.1.3'!Q123/'3.2.1.3'!Q111-1</f>
        <v>8.7624999999999993</v>
      </c>
      <c r="R111" s="151">
        <f>+'3.2.1.3'!R123/'3.2.1.3'!R111-1</f>
        <v>0.48245445829338451</v>
      </c>
      <c r="S111" s="196" t="s">
        <v>39</v>
      </c>
      <c r="T111" s="102">
        <f>+'3.2.1.3'!T123/'3.2.1.3'!T111-1</f>
        <v>-0.85330695308083659</v>
      </c>
      <c r="U111" s="336">
        <f>+'3.2.1.3'!U123/'3.2.1.3'!U111-1</f>
        <v>-1</v>
      </c>
      <c r="V111" s="102" t="s">
        <v>39</v>
      </c>
      <c r="W111" s="102" t="s">
        <v>39</v>
      </c>
      <c r="X111" s="351">
        <f>+'3.2.1.3'!X123/'3.2.1.3'!X111-1</f>
        <v>-0.87467483669576274</v>
      </c>
      <c r="Y111" s="102" t="s">
        <v>39</v>
      </c>
      <c r="Z111" s="102">
        <f>+'3.2.1.3'!Z123/'3.2.1.3'!Z111-1</f>
        <v>-0.47380892990770762</v>
      </c>
      <c r="AA111" s="102" t="s">
        <v>39</v>
      </c>
      <c r="AB111" s="102" t="s">
        <v>39</v>
      </c>
      <c r="AC111" s="102">
        <f>+'3.2.1.3'!AC123/'3.2.1.3'!AC111-1</f>
        <v>-0.24178142396718427</v>
      </c>
      <c r="AD111" s="102" t="s">
        <v>39</v>
      </c>
      <c r="AE111" s="102">
        <f>+'3.2.1.3'!AE123/'3.2.1.3'!AE111-1</f>
        <v>0.11686746987951802</v>
      </c>
      <c r="AF111" s="102">
        <f>+'3.2.1.3'!AF123/'3.2.1.3'!AF111-1</f>
        <v>0.20010672358591242</v>
      </c>
      <c r="AG111" s="102" t="s">
        <v>39</v>
      </c>
      <c r="AH111" s="102" t="s">
        <v>39</v>
      </c>
      <c r="AI111" s="490">
        <f>+'3.2.1.3'!AI123/'3.2.1.3'!AI111-1</f>
        <v>0.13951579811243331</v>
      </c>
      <c r="AJ111" s="490" t="e">
        <f>+'3.2.1.3'!AJ123/'3.2.1.3'!AJ111-1</f>
        <v>#DIV/0!</v>
      </c>
      <c r="AK111" s="309">
        <f>+'3.2.1.3'!AK123/'3.2.1.3'!AK111-1</f>
        <v>-0.52150231451059414</v>
      </c>
      <c r="AL111" s="314">
        <f>+'3.2.1.3'!AL123/'3.2.1.3'!AL111-1</f>
        <v>-0.29953891883879324</v>
      </c>
    </row>
    <row r="112" spans="1:38" ht="15.75" x14ac:dyDescent="0.25">
      <c r="A112" s="496"/>
      <c r="B112" s="332" t="s">
        <v>14</v>
      </c>
      <c r="C112" s="260">
        <f>+'3.2.1.3'!C124/'3.2.1.3'!C112-1</f>
        <v>-0.17681728880157166</v>
      </c>
      <c r="D112" s="111" t="s">
        <v>39</v>
      </c>
      <c r="E112" s="111" t="s">
        <v>39</v>
      </c>
      <c r="F112" s="111" t="s">
        <v>39</v>
      </c>
      <c r="G112" s="132">
        <f>+'3.2.1.3'!G124/'3.2.1.3'!G112-1</f>
        <v>-0.67265624999999996</v>
      </c>
      <c r="H112" s="265">
        <f>+'3.2.1.3'!H124/'3.2.1.3'!H112-1</f>
        <v>-4.9024017270846487E-2</v>
      </c>
      <c r="I112" s="112">
        <f>+'3.2.1.3'!I124/'3.2.1.3'!I112-1</f>
        <v>-3.1575573008495006E-2</v>
      </c>
      <c r="J112" s="136">
        <f>+'3.2.1.3'!J124/'3.2.1.3'!J112-1</f>
        <v>-4.2751786125835411E-2</v>
      </c>
      <c r="K112" s="100">
        <f>+'3.2.1.3'!K124/'3.2.1.3'!K112-1</f>
        <v>0.10560519902518273</v>
      </c>
      <c r="L112" s="112">
        <f>+'3.2.1.3'!L124/'3.2.1.3'!L112-1</f>
        <v>0.86210191082802545</v>
      </c>
      <c r="M112" s="112">
        <f>+'3.2.1.3'!M124/'3.2.1.3'!M112-1</f>
        <v>0.23850323483126412</v>
      </c>
      <c r="N112" s="102" t="s">
        <v>39</v>
      </c>
      <c r="O112" s="147">
        <f>+'3.2.1.3'!O124/'3.2.1.3'!O112-1</f>
        <v>0.87165391969407269</v>
      </c>
      <c r="P112" s="104">
        <f>+'3.2.1.3'!P124/'3.2.1.3'!P112-1</f>
        <v>1.0433779418550992</v>
      </c>
      <c r="Q112" s="130">
        <f>+'3.2.1.3'!Q124/'3.2.1.3'!Q112-1</f>
        <v>2.0515267175572616E-2</v>
      </c>
      <c r="R112" s="151">
        <f>+'3.2.1.3'!R124/'3.2.1.3'!R112-1</f>
        <v>0.54046446164672757</v>
      </c>
      <c r="S112" s="196" t="s">
        <v>39</v>
      </c>
      <c r="T112" s="102">
        <f>+'3.2.1.3'!T124/'3.2.1.3'!T112-1</f>
        <v>-0.84964912280701754</v>
      </c>
      <c r="U112" s="336">
        <f>+'3.2.1.3'!U124/'3.2.1.3'!U112-1</f>
        <v>-1</v>
      </c>
      <c r="V112" s="102" t="s">
        <v>39</v>
      </c>
      <c r="W112" s="102" t="s">
        <v>39</v>
      </c>
      <c r="X112" s="351">
        <f>+'3.2.1.3'!X124/'3.2.1.3'!X112-1</f>
        <v>-0.83071127852869486</v>
      </c>
      <c r="Y112" s="102" t="s">
        <v>39</v>
      </c>
      <c r="Z112" s="102">
        <f>+'3.2.1.3'!Z124/'3.2.1.3'!Z112-1</f>
        <v>-0.78155467720685112</v>
      </c>
      <c r="AA112" s="102" t="s">
        <v>39</v>
      </c>
      <c r="AB112" s="102" t="s">
        <v>39</v>
      </c>
      <c r="AC112" s="102">
        <f>+'3.2.1.3'!AC124/'3.2.1.3'!AC112-1</f>
        <v>-0.17804769663753517</v>
      </c>
      <c r="AD112" s="102" t="s">
        <v>39</v>
      </c>
      <c r="AE112" s="102">
        <f>+'3.2.1.3'!AE124/'3.2.1.3'!AE112-1</f>
        <v>-0.17285945072697895</v>
      </c>
      <c r="AF112" s="102">
        <f>+'3.2.1.3'!AF124/'3.2.1.3'!AF112-1</f>
        <v>0.4285714285714286</v>
      </c>
      <c r="AG112" s="102" t="s">
        <v>39</v>
      </c>
      <c r="AH112" s="102" t="s">
        <v>39</v>
      </c>
      <c r="AI112" s="497">
        <f>+'3.2.1.3'!AI124/'3.2.1.3'!AI112-1</f>
        <v>0.8665316227774027</v>
      </c>
      <c r="AJ112" s="498" t="e">
        <f>+'3.2.1.3'!AJ124/'3.2.1.3'!AJ112-1</f>
        <v>#DIV/0!</v>
      </c>
      <c r="AK112" s="309">
        <f>+'3.2.1.3'!AK124/'3.2.1.3'!AK112-1</f>
        <v>-0.41744993059686697</v>
      </c>
      <c r="AL112" s="314">
        <f>+'3.2.1.3'!AL124/'3.2.1.3'!AL112-1</f>
        <v>-0.21368421052631581</v>
      </c>
    </row>
    <row r="113" spans="1:38" ht="15.75" x14ac:dyDescent="0.25">
      <c r="A113" s="496"/>
      <c r="B113" s="332" t="s">
        <v>15</v>
      </c>
      <c r="C113" s="260">
        <f>+'3.2.1.3'!C125/'3.2.1.3'!C113-1</f>
        <v>-0.96517412935323388</v>
      </c>
      <c r="D113" s="111" t="s">
        <v>39</v>
      </c>
      <c r="E113" s="111" t="s">
        <v>39</v>
      </c>
      <c r="F113" s="111" t="s">
        <v>39</v>
      </c>
      <c r="G113" s="132">
        <f>+'3.2.1.3'!G125/'3.2.1.3'!G113-1</f>
        <v>-0.98648648648648651</v>
      </c>
      <c r="H113" s="265">
        <f>+'3.2.1.3'!H125/'3.2.1.3'!H113-1</f>
        <v>-0.37844554902846816</v>
      </c>
      <c r="I113" s="112">
        <f>+'3.2.1.3'!I125/'3.2.1.3'!I113-1</f>
        <v>9.0470258486452737E-2</v>
      </c>
      <c r="J113" s="136">
        <f>+'3.2.1.3'!J125/'3.2.1.3'!J113-1</f>
        <v>-0.22558375634517769</v>
      </c>
      <c r="K113" s="100">
        <f>+'3.2.1.3'!K125/'3.2.1.3'!K113-1</f>
        <v>0.15302491103202853</v>
      </c>
      <c r="L113" s="112">
        <f>+'3.2.1.3'!L125/'3.2.1.3'!L113-1</f>
        <v>-0.11957843534657475</v>
      </c>
      <c r="M113" s="112">
        <f>+'3.2.1.3'!M125/'3.2.1.3'!M113-1</f>
        <v>0.31052135255287627</v>
      </c>
      <c r="N113" s="112">
        <f>+'3.2.1.3'!N125/'3.2.1.3'!N113-1</f>
        <v>9.4965104685942103E-2</v>
      </c>
      <c r="O113" s="147">
        <f>+'3.2.1.3'!O125/'3.2.1.3'!O113-1</f>
        <v>0.10433177233429403</v>
      </c>
      <c r="P113" s="104">
        <f>+'3.2.1.3'!P125/'3.2.1.3'!P113-1</f>
        <v>-0.14617768595041325</v>
      </c>
      <c r="Q113" s="130">
        <f>+'3.2.1.3'!Q125/'3.2.1.3'!Q113-1</f>
        <v>2.7938342967244623E-2</v>
      </c>
      <c r="R113" s="147">
        <f>+'3.2.1.3'!R125/'3.2.1.3'!R113-1</f>
        <v>-8.5406859448554084E-2</v>
      </c>
      <c r="S113" s="196" t="s">
        <v>39</v>
      </c>
      <c r="T113" s="102">
        <f>+'3.2.1.3'!T125/'3.2.1.3'!T113-1</f>
        <v>-0.82865347798340783</v>
      </c>
      <c r="U113" s="336">
        <f>+'3.2.1.3'!U125/'3.2.1.3'!U113-1</f>
        <v>-1</v>
      </c>
      <c r="V113" s="102" t="s">
        <v>39</v>
      </c>
      <c r="W113" s="102" t="s">
        <v>39</v>
      </c>
      <c r="X113" s="351">
        <f>+'3.2.1.3'!X125/'3.2.1.3'!X113-1</f>
        <v>-0.80989844085252471</v>
      </c>
      <c r="Y113" s="102" t="s">
        <v>39</v>
      </c>
      <c r="Z113" s="102" t="s">
        <v>39</v>
      </c>
      <c r="AA113" s="102" t="s">
        <v>39</v>
      </c>
      <c r="AB113" s="102" t="s">
        <v>39</v>
      </c>
      <c r="AC113" s="102">
        <f>+'3.2.1.3'!AC125/'3.2.1.3'!AC113-1</f>
        <v>-0.45631225200421088</v>
      </c>
      <c r="AD113" s="102" t="s">
        <v>39</v>
      </c>
      <c r="AE113" s="102">
        <f>+'3.2.1.3'!AE125/'3.2.1.3'!AE113-1</f>
        <v>-0.12219959266802449</v>
      </c>
      <c r="AF113" s="102">
        <f>+'3.2.1.3'!AF125/'3.2.1.3'!AF113-1</f>
        <v>-2.5931336742147537E-2</v>
      </c>
      <c r="AG113" s="102" t="s">
        <v>39</v>
      </c>
      <c r="AH113" s="102" t="s">
        <v>39</v>
      </c>
      <c r="AI113" s="490">
        <f>+'3.2.1.3'!AI125/'3.2.1.3'!AI113-1</f>
        <v>0.1638065522620904</v>
      </c>
      <c r="AJ113" s="490" t="e">
        <f>+'3.2.1.3'!AJ125/'3.2.1.3'!AJ113-1</f>
        <v>#DIV/0!</v>
      </c>
      <c r="AK113" s="309">
        <f>+'3.2.1.3'!AK125/'3.2.1.3'!AK113-1</f>
        <v>-0.52614123547334646</v>
      </c>
      <c r="AL113" s="314">
        <f>+'3.2.1.3'!AL125/'3.2.1.3'!AL113-1</f>
        <v>-0.35489336551248585</v>
      </c>
    </row>
    <row r="114" spans="1:38" ht="15.75" x14ac:dyDescent="0.25">
      <c r="A114" s="496"/>
      <c r="B114" s="332" t="s">
        <v>16</v>
      </c>
      <c r="C114" s="260" t="s">
        <v>39</v>
      </c>
      <c r="D114" s="111" t="s">
        <v>39</v>
      </c>
      <c r="E114" s="111" t="s">
        <v>39</v>
      </c>
      <c r="F114" s="111" t="s">
        <v>39</v>
      </c>
      <c r="G114" s="132" t="s">
        <v>39</v>
      </c>
      <c r="H114" s="265">
        <f>+'3.2.1.3'!H126/'3.2.1.3'!H114-1</f>
        <v>-4.7083333333333366E-2</v>
      </c>
      <c r="I114" s="112">
        <f>+'3.2.1.3'!I126/'3.2.1.3'!I114-1</f>
        <v>-0.41245318352059923</v>
      </c>
      <c r="J114" s="136">
        <f>+'3.2.1.3'!J126/'3.2.1.3'!J114-1</f>
        <v>-0.17427205562798787</v>
      </c>
      <c r="K114" s="100">
        <f>+'3.2.1.3'!K126/'3.2.1.3'!K114-1</f>
        <v>0.16692111959287526</v>
      </c>
      <c r="L114" s="112">
        <f>+'3.2.1.3'!L126/'3.2.1.3'!L114-1</f>
        <v>-0.19646735196177789</v>
      </c>
      <c r="M114" s="112">
        <f>+'3.2.1.3'!M126/'3.2.1.3'!M114-1</f>
        <v>0.24340878828229018</v>
      </c>
      <c r="N114" s="112">
        <f>+'3.2.1.3'!N126/'3.2.1.3'!N114-1</f>
        <v>9.0255591054313022E-2</v>
      </c>
      <c r="O114" s="147">
        <f>+'3.2.1.3'!O126/'3.2.1.3'!O114-1</f>
        <v>6.6325838121521929E-2</v>
      </c>
      <c r="P114" s="104">
        <f>+'3.2.1.3'!P126/'3.2.1.3'!P114-1</f>
        <v>0.10155763239875393</v>
      </c>
      <c r="Q114" s="130">
        <f>+'3.2.1.3'!Q126/'3.2.1.3'!Q114-1</f>
        <v>-3.1343283582089598E-2</v>
      </c>
      <c r="R114" s="147">
        <f>+'3.2.1.3'!R126/'3.2.1.3'!R114-1</f>
        <v>5.0383141762452066E-2</v>
      </c>
      <c r="S114" s="196" t="s">
        <v>39</v>
      </c>
      <c r="T114" s="102">
        <f>+'3.2.1.3'!T126/'3.2.1.3'!T114-1</f>
        <v>-0.74026579622289579</v>
      </c>
      <c r="U114" s="336">
        <f>+'3.2.1.3'!U126/'3.2.1.3'!U114-1</f>
        <v>-1</v>
      </c>
      <c r="V114" s="102" t="s">
        <v>39</v>
      </c>
      <c r="W114" s="102" t="s">
        <v>39</v>
      </c>
      <c r="X114" s="351">
        <f>+'3.2.1.3'!X126/'3.2.1.3'!X114-1</f>
        <v>-0.75558025377419658</v>
      </c>
      <c r="Y114" s="102" t="s">
        <v>39</v>
      </c>
      <c r="Z114" s="102" t="s">
        <v>39</v>
      </c>
      <c r="AA114" s="102" t="s">
        <v>39</v>
      </c>
      <c r="AB114" s="102" t="s">
        <v>39</v>
      </c>
      <c r="AC114" s="102">
        <f>+'3.2.1.3'!AC126/'3.2.1.3'!AC114-1</f>
        <v>-0.47406232506064561</v>
      </c>
      <c r="AD114" s="102" t="s">
        <v>39</v>
      </c>
      <c r="AE114" s="102">
        <f>+'3.2.1.3'!AE126/'3.2.1.3'!AE114-1</f>
        <v>-0.28183361629881154</v>
      </c>
      <c r="AF114" s="102">
        <f>+'3.2.1.3'!AF126/'3.2.1.3'!AF114-1</f>
        <v>-5.8179723502304159E-2</v>
      </c>
      <c r="AG114" s="102" t="s">
        <v>39</v>
      </c>
      <c r="AH114" s="102" t="s">
        <v>39</v>
      </c>
      <c r="AI114" s="490">
        <f>+'3.2.1.3'!AI126/'3.2.1.3'!AI114-1</f>
        <v>0.11775751072961382</v>
      </c>
      <c r="AJ114" s="490" t="e">
        <f>+'3.2.1.3'!AJ126/'3.2.1.3'!AJ114-1</f>
        <v>#DIV/0!</v>
      </c>
      <c r="AK114" s="309">
        <f>+'3.2.1.3'!AK126/'3.2.1.3'!AK114-1</f>
        <v>-0.49589919240800684</v>
      </c>
      <c r="AL114" s="314">
        <f>+'3.2.1.3'!AL126/'3.2.1.3'!AL114-1</f>
        <v>-0.3043771415938985</v>
      </c>
    </row>
    <row r="115" spans="1:38" ht="15.75" x14ac:dyDescent="0.25">
      <c r="A115" s="496"/>
      <c r="B115" s="332" t="s">
        <v>17</v>
      </c>
      <c r="C115" s="260" t="s">
        <v>39</v>
      </c>
      <c r="D115" s="111" t="s">
        <v>39</v>
      </c>
      <c r="E115" s="111" t="s">
        <v>39</v>
      </c>
      <c r="F115" s="111" t="s">
        <v>39</v>
      </c>
      <c r="G115" s="132" t="s">
        <v>39</v>
      </c>
      <c r="H115" s="265">
        <f>+'3.2.1.3'!H127/'3.2.1.3'!H115-1</f>
        <v>-0.64976744186046509</v>
      </c>
      <c r="I115" s="112">
        <f>+'3.2.1.3'!I127/'3.2.1.3'!I115-1</f>
        <v>0.23496778811739438</v>
      </c>
      <c r="J115" s="136">
        <f>+'3.2.1.3'!J127/'3.2.1.3'!J115-1</f>
        <v>-0.34716611580364798</v>
      </c>
      <c r="K115" s="100">
        <f>+'3.2.1.3'!K127/'3.2.1.3'!K115-1</f>
        <v>0.13878446115288212</v>
      </c>
      <c r="L115" s="112">
        <f>+'3.2.1.3'!L127/'3.2.1.3'!L115-1</f>
        <v>-0.35676516329704511</v>
      </c>
      <c r="M115" s="112">
        <f>+'3.2.1.3'!M127/'3.2.1.3'!M115-1</f>
        <v>0.2504459997255386</v>
      </c>
      <c r="N115" s="112">
        <f>+'3.2.1.3'!N127/'3.2.1.3'!N115-1</f>
        <v>-1.3930810308799835E-3</v>
      </c>
      <c r="O115" s="147">
        <f>+'3.2.1.3'!O127/'3.2.1.3'!O115-1</f>
        <v>-1.5082956259426794E-3</v>
      </c>
      <c r="P115" s="100">
        <f>+'3.2.1.3'!P127/'3.2.1.3'!P115-1</f>
        <v>4.8764837985242115E-2</v>
      </c>
      <c r="Q115" s="130">
        <f>+'3.2.1.3'!Q127/'3.2.1.3'!Q115-1</f>
        <v>-0.16195965417867431</v>
      </c>
      <c r="R115" s="147">
        <f>+'3.2.1.3'!R127/'3.2.1.3'!R115-1</f>
        <v>-2.6586974443528422E-2</v>
      </c>
      <c r="S115" s="196" t="s">
        <v>39</v>
      </c>
      <c r="T115" s="102">
        <f>+'3.2.1.3'!T127/'3.2.1.3'!T115-1</f>
        <v>-0.7730331262939959</v>
      </c>
      <c r="U115" s="336">
        <f>+'3.2.1.3'!U127/'3.2.1.3'!U115-1</f>
        <v>-1</v>
      </c>
      <c r="V115" s="102" t="s">
        <v>39</v>
      </c>
      <c r="W115" s="102" t="s">
        <v>39</v>
      </c>
      <c r="X115" s="351">
        <f>+'3.2.1.3'!X127/'3.2.1.3'!X115-1</f>
        <v>-0.76099089395868014</v>
      </c>
      <c r="Y115" s="102" t="s">
        <v>39</v>
      </c>
      <c r="Z115" s="102" t="s">
        <v>39</v>
      </c>
      <c r="AA115" s="102" t="s">
        <v>39</v>
      </c>
      <c r="AB115" s="102" t="s">
        <v>39</v>
      </c>
      <c r="AC115" s="102">
        <f>+'3.2.1.3'!AC127/'3.2.1.3'!AC115-1</f>
        <v>-0.34841244557714768</v>
      </c>
      <c r="AD115" s="102" t="s">
        <v>39</v>
      </c>
      <c r="AE115" s="102">
        <f>+'3.2.1.3'!AE127/'3.2.1.3'!AE115-1</f>
        <v>-7.1090047393365108E-3</v>
      </c>
      <c r="AF115" s="102">
        <f>+'3.2.1.3'!AF127/'3.2.1.3'!AF115-1</f>
        <v>-0.22853279242731572</v>
      </c>
      <c r="AG115" s="102" t="s">
        <v>39</v>
      </c>
      <c r="AH115" s="102" t="s">
        <v>39</v>
      </c>
      <c r="AI115" s="490">
        <f>+'3.2.1.3'!AI127/'3.2.1.3'!AI115-1</f>
        <v>0.43988792664289345</v>
      </c>
      <c r="AJ115" s="490"/>
      <c r="AK115" s="309">
        <f>+'3.2.1.3'!AK127/'3.2.1.3'!AK115-1</f>
        <v>-0.39484041791899238</v>
      </c>
      <c r="AL115" s="314">
        <f>+'3.2.1.3'!AL127/'3.2.1.3'!AL115-1</f>
        <v>-0.32703206786595274</v>
      </c>
    </row>
    <row r="116" spans="1:38" ht="15.75" x14ac:dyDescent="0.25">
      <c r="A116" s="496"/>
      <c r="B116" s="332" t="s">
        <v>18</v>
      </c>
      <c r="C116" s="260" t="s">
        <v>39</v>
      </c>
      <c r="D116" s="111" t="s">
        <v>39</v>
      </c>
      <c r="E116" s="111" t="s">
        <v>39</v>
      </c>
      <c r="F116" s="111" t="s">
        <v>39</v>
      </c>
      <c r="G116" s="132" t="s">
        <v>39</v>
      </c>
      <c r="H116" s="265">
        <f>+'3.2.1.3'!H128/'3.2.1.3'!H116-1</f>
        <v>-7.3933047755037284E-2</v>
      </c>
      <c r="I116" s="112">
        <f>+'3.2.1.3'!I128/'3.2.1.3'!I116-1</f>
        <v>9.6583795385440929E-3</v>
      </c>
      <c r="J116" s="136">
        <f>+'3.2.1.3'!J128/'3.2.1.3'!J116-1</f>
        <v>-4.8249711490905067E-2</v>
      </c>
      <c r="K116" s="100">
        <f>+'3.2.1.3'!K128/'3.2.1.3'!K116-1</f>
        <v>0.2562277580071175</v>
      </c>
      <c r="L116" s="112">
        <f>+'3.2.1.3'!L128/'3.2.1.3'!L116-1</f>
        <v>8.1048223693103161E-4</v>
      </c>
      <c r="M116" s="112">
        <f>+'3.2.1.3'!M128/'3.2.1.3'!M116-1</f>
        <v>5.234067498534456E-2</v>
      </c>
      <c r="N116" s="112">
        <f>+'3.2.1.3'!N128/'3.2.1.3'!N116-1</f>
        <v>0.19393267765618516</v>
      </c>
      <c r="O116" s="147">
        <f>+'3.2.1.3'!O128/'3.2.1.3'!O116-1</f>
        <v>0.10654504419785593</v>
      </c>
      <c r="P116" s="104" t="s">
        <v>39</v>
      </c>
      <c r="Q116" s="130">
        <f>+'3.2.1.3'!Q128/'3.2.1.3'!Q116-1</f>
        <v>4.1666666666666741E-2</v>
      </c>
      <c r="R116" s="147">
        <f>+'3.2.1.3'!R128/'3.2.1.3'!R116-1</f>
        <v>-0.65243987209787291</v>
      </c>
      <c r="S116" s="196" t="s">
        <v>39</v>
      </c>
      <c r="T116" s="102">
        <f>+'3.2.1.3'!T128/'3.2.1.3'!T116-1</f>
        <v>-0.83473937933112385</v>
      </c>
      <c r="U116" s="336">
        <f>+'3.2.1.3'!U128/'3.2.1.3'!U116-1</f>
        <v>-1</v>
      </c>
      <c r="V116" s="102" t="s">
        <v>39</v>
      </c>
      <c r="W116" s="102" t="s">
        <v>39</v>
      </c>
      <c r="X116" s="351">
        <f>+'3.2.1.3'!X128/'3.2.1.3'!X116-1</f>
        <v>-0.93452700686362278</v>
      </c>
      <c r="Y116" s="102" t="s">
        <v>39</v>
      </c>
      <c r="Z116" s="102" t="s">
        <v>39</v>
      </c>
      <c r="AA116" s="102" t="s">
        <v>39</v>
      </c>
      <c r="AB116" s="102" t="s">
        <v>39</v>
      </c>
      <c r="AC116" s="102" t="s">
        <v>39</v>
      </c>
      <c r="AD116" s="102" t="s">
        <v>39</v>
      </c>
      <c r="AE116" s="102" t="s">
        <v>39</v>
      </c>
      <c r="AF116" s="102" t="s">
        <v>39</v>
      </c>
      <c r="AG116" s="102" t="s">
        <v>39</v>
      </c>
      <c r="AH116" s="102" t="s">
        <v>39</v>
      </c>
      <c r="AI116" s="490">
        <f>+'3.2.1.3'!AI128/'3.2.1.3'!AI116-1</f>
        <v>-0.30293215138083873</v>
      </c>
      <c r="AJ116" s="490"/>
      <c r="AK116" s="309">
        <f>+'3.2.1.3'!AK128/'3.2.1.3'!AK116-1</f>
        <v>-0.7983439089149903</v>
      </c>
      <c r="AL116" s="314">
        <f>+'3.2.1.3'!AL128/'3.2.1.3'!AL116-1</f>
        <v>-0.46067982855346123</v>
      </c>
    </row>
    <row r="117" spans="1:38" ht="15.75" x14ac:dyDescent="0.25">
      <c r="A117" s="496"/>
      <c r="B117" s="332" t="s">
        <v>19</v>
      </c>
      <c r="C117" s="260" t="s">
        <v>39</v>
      </c>
      <c r="D117" s="111" t="s">
        <v>39</v>
      </c>
      <c r="E117" s="111" t="s">
        <v>39</v>
      </c>
      <c r="F117" s="111" t="s">
        <v>39</v>
      </c>
      <c r="G117" s="132" t="s">
        <v>39</v>
      </c>
      <c r="H117" s="265">
        <f>+'3.2.1.3'!H129/'3.2.1.3'!H117-1</f>
        <v>-0.24765331664580725</v>
      </c>
      <c r="I117" s="112">
        <f>+'3.2.1.3'!I129/'3.2.1.3'!I117-1</f>
        <v>-0.14714739836038149</v>
      </c>
      <c r="J117" s="136">
        <f>+'3.2.1.3'!J129/'3.2.1.3'!J117-1</f>
        <v>-0.18216504960209312</v>
      </c>
      <c r="K117" s="100">
        <f>+'3.2.1.3'!K129/'3.2.1.3'!K117-1</f>
        <v>7.640280561122248E-2</v>
      </c>
      <c r="L117" s="112">
        <f>+'3.2.1.3'!L129/'3.2.1.3'!L117-1</f>
        <v>-0.13650702609693144</v>
      </c>
      <c r="M117" s="112">
        <f>+'3.2.1.3'!M129/'3.2.1.3'!M117-1</f>
        <v>0.34524192683188493</v>
      </c>
      <c r="N117" s="112">
        <f>+'3.2.1.3'!N129/'3.2.1.3'!N117-1</f>
        <v>-0.31436994977069233</v>
      </c>
      <c r="O117" s="147">
        <f>+'3.2.1.3'!O129/'3.2.1.3'!O117-1</f>
        <v>-1.0460179996603869E-2</v>
      </c>
      <c r="P117" s="104" t="s">
        <v>39</v>
      </c>
      <c r="Q117" s="130">
        <f>+'3.2.1.3'!Q129/'3.2.1.3'!Q117-1</f>
        <v>8.7613293051359564E-2</v>
      </c>
      <c r="R117" s="147">
        <f>+'3.2.1.3'!R129/'3.2.1.3'!R117-1</f>
        <v>-0.58584987057808458</v>
      </c>
      <c r="S117" s="196" t="s">
        <v>39</v>
      </c>
      <c r="T117" s="102">
        <f>+'3.2.1.3'!T129/'3.2.1.3'!T117-1</f>
        <v>-0.45652173913043481</v>
      </c>
      <c r="U117" s="336">
        <f>+'3.2.1.3'!U129/'3.2.1.3'!U117-1</f>
        <v>-1</v>
      </c>
      <c r="V117" s="102" t="s">
        <v>39</v>
      </c>
      <c r="W117" s="102" t="s">
        <v>39</v>
      </c>
      <c r="X117" s="351">
        <f>+'3.2.1.3'!X129/'3.2.1.3'!X117-1</f>
        <v>-0.81751824817518248</v>
      </c>
      <c r="Y117" s="102" t="s">
        <v>39</v>
      </c>
      <c r="Z117" s="102" t="s">
        <v>39</v>
      </c>
      <c r="AA117" s="102" t="s">
        <v>39</v>
      </c>
      <c r="AB117" s="102" t="s">
        <v>39</v>
      </c>
      <c r="AC117" s="102" t="s">
        <v>39</v>
      </c>
      <c r="AD117" s="102" t="s">
        <v>39</v>
      </c>
      <c r="AE117" s="102" t="s">
        <v>39</v>
      </c>
      <c r="AF117" s="102" t="s">
        <v>39</v>
      </c>
      <c r="AG117" s="102" t="s">
        <v>39</v>
      </c>
      <c r="AH117" s="102" t="s">
        <v>39</v>
      </c>
      <c r="AI117" s="490">
        <f>+'3.2.1.3'!AI129/'3.2.1.3'!AI117-1</f>
        <v>-0.3135818908122503</v>
      </c>
      <c r="AJ117" s="490"/>
      <c r="AK117" s="309">
        <f>+'3.2.1.3'!AK129/'3.2.1.3'!AK117-1</f>
        <v>-0.74389236397970016</v>
      </c>
      <c r="AL117" s="314">
        <f>+'3.2.1.3'!AL129/'3.2.1.3'!AL117-1</f>
        <v>-0.37011406934371549</v>
      </c>
    </row>
    <row r="118" spans="1:38" ht="15.75" x14ac:dyDescent="0.25">
      <c r="A118" s="496"/>
      <c r="B118" s="332" t="s">
        <v>20</v>
      </c>
      <c r="C118" s="260" t="s">
        <v>39</v>
      </c>
      <c r="D118" s="111" t="s">
        <v>39</v>
      </c>
      <c r="E118" s="111" t="s">
        <v>39</v>
      </c>
      <c r="F118" s="111" t="s">
        <v>39</v>
      </c>
      <c r="G118" s="132" t="s">
        <v>39</v>
      </c>
      <c r="H118" s="265">
        <f>+'3.2.1.3'!H130/'3.2.1.3'!H118-1</f>
        <v>-0.21704303365999145</v>
      </c>
      <c r="I118" s="112">
        <f>+'3.2.1.3'!I130/'3.2.1.3'!I118-1</f>
        <v>-5.0234142188165132E-2</v>
      </c>
      <c r="J118" s="136">
        <f>+'3.2.1.3'!J130/'3.2.1.3'!J118-1</f>
        <v>-0.16935434795837645</v>
      </c>
      <c r="K118" s="100">
        <f>+'3.2.1.3'!K130/'3.2.1.3'!K118-1</f>
        <v>3.270588235294114E-2</v>
      </c>
      <c r="L118" s="112">
        <f>+'3.2.1.3'!L130/'3.2.1.3'!L118-1</f>
        <v>-0.18304048892284186</v>
      </c>
      <c r="M118" s="112">
        <f>+'3.2.1.3'!M130/'3.2.1.3'!M118-1</f>
        <v>0.54046288906624107</v>
      </c>
      <c r="N118" s="112">
        <f>+'3.2.1.3'!N130/'3.2.1.3'!N118-1</f>
        <v>-8.0604133545310042E-2</v>
      </c>
      <c r="O118" s="147">
        <f>+'3.2.1.3'!O130/'3.2.1.3'!O118-1</f>
        <v>7.7944325481798638E-2</v>
      </c>
      <c r="P118" s="104" t="s">
        <v>39</v>
      </c>
      <c r="Q118" s="130">
        <f>+'3.2.1.3'!Q130/'3.2.1.3'!Q118-1</f>
        <v>0.1583659764969223</v>
      </c>
      <c r="R118" s="147">
        <f>+'3.2.1.3'!R130/'3.2.1.3'!R118-1</f>
        <v>-0.60199961545856562</v>
      </c>
      <c r="S118" s="196" t="s">
        <v>39</v>
      </c>
      <c r="T118" s="102">
        <f>+'3.2.1.3'!T130/'3.2.1.3'!T118-1</f>
        <v>0.80110497237569067</v>
      </c>
      <c r="U118" s="336">
        <f>+'3.2.1.3'!U130/'3.2.1.3'!U118-1</f>
        <v>-1</v>
      </c>
      <c r="V118" s="102" t="s">
        <v>39</v>
      </c>
      <c r="W118" s="102" t="s">
        <v>39</v>
      </c>
      <c r="X118" s="351">
        <f>+'3.2.1.3'!X130/'3.2.1.3'!X118-1</f>
        <v>-0.59317803660565716</v>
      </c>
      <c r="Y118" s="102" t="s">
        <v>39</v>
      </c>
      <c r="Z118" s="102" t="s">
        <v>39</v>
      </c>
      <c r="AA118" s="102" t="s">
        <v>39</v>
      </c>
      <c r="AB118" s="102" t="s">
        <v>39</v>
      </c>
      <c r="AC118" s="102" t="s">
        <v>39</v>
      </c>
      <c r="AD118" s="102">
        <f>+'3.2.1.3'!AD130/'3.2.1.3'!AD118-1</f>
        <v>1.4741318214032599</v>
      </c>
      <c r="AE118" s="102" t="s">
        <v>39</v>
      </c>
      <c r="AF118" s="102" t="s">
        <v>39</v>
      </c>
      <c r="AG118" s="102" t="s">
        <v>39</v>
      </c>
      <c r="AH118" s="102" t="s">
        <v>39</v>
      </c>
      <c r="AI118" s="490">
        <f>+'3.2.1.3'!AI130/'3.2.1.3'!AI118-1</f>
        <v>-0.20782342657342656</v>
      </c>
      <c r="AJ118" s="490"/>
      <c r="AK118" s="309">
        <f>+'3.2.1.3'!AK130/'3.2.1.3'!AK118-1</f>
        <v>-0.65561631902434303</v>
      </c>
      <c r="AL118" s="314">
        <f>+'3.2.1.3'!AL130/'3.2.1.3'!AL118-1</f>
        <v>-0.30037849032350206</v>
      </c>
    </row>
    <row r="119" spans="1:38" ht="15.75" x14ac:dyDescent="0.25">
      <c r="A119" s="496"/>
      <c r="B119" s="332" t="s">
        <v>21</v>
      </c>
      <c r="C119" s="260" t="s">
        <v>39</v>
      </c>
      <c r="D119" s="111" t="s">
        <v>39</v>
      </c>
      <c r="E119" s="111" t="s">
        <v>39</v>
      </c>
      <c r="F119" s="111" t="s">
        <v>39</v>
      </c>
      <c r="G119" s="132" t="s">
        <v>39</v>
      </c>
      <c r="H119" s="265">
        <f>+'3.2.1.3'!H131/'3.2.1.3'!H119-1</f>
        <v>-1</v>
      </c>
      <c r="I119" s="112">
        <f>+'3.2.1.3'!I131/'3.2.1.3'!I119-1</f>
        <v>6.7134574305767192E-3</v>
      </c>
      <c r="J119" s="136">
        <f>+'3.2.1.3'!J131/'3.2.1.3'!J119-1</f>
        <v>-0.64329350705519817</v>
      </c>
      <c r="K119" s="100">
        <f>+'3.2.1.3'!K131/'3.2.1.3'!K119-1</f>
        <v>0.8452599388379205</v>
      </c>
      <c r="L119" s="112">
        <f>+'3.2.1.3'!L131/'3.2.1.3'!L119-1</f>
        <v>1.5662650602409567E-2</v>
      </c>
      <c r="M119" s="112">
        <f>+'3.2.1.3'!M131/'3.2.1.3'!M119-1</f>
        <v>0.46446078431372539</v>
      </c>
      <c r="N119" s="112">
        <f>+'3.2.1.3'!N131/'3.2.1.3'!N119-1</f>
        <v>-3.9261285909712673E-2</v>
      </c>
      <c r="O119" s="147">
        <f>+'3.2.1.3'!O131/'3.2.1.3'!O119-1</f>
        <v>0.24393421266894633</v>
      </c>
      <c r="P119" s="104" t="s">
        <v>39</v>
      </c>
      <c r="Q119" s="130">
        <f>+'3.2.1.3'!Q131/'3.2.1.3'!Q119-1</f>
        <v>-0.14529520295202947</v>
      </c>
      <c r="R119" s="147">
        <f>+'3.2.1.3'!R131/'3.2.1.3'!R119-1</f>
        <v>-0.68205216197666441</v>
      </c>
      <c r="S119" s="196" t="s">
        <v>39</v>
      </c>
      <c r="T119" s="102">
        <f>+'3.2.1.3'!T131/'3.2.1.3'!T119-1</f>
        <v>0.39136302294197023</v>
      </c>
      <c r="U119" s="336">
        <f>+'3.2.1.3'!U131/'3.2.1.3'!U119-1</f>
        <v>-1</v>
      </c>
      <c r="V119" s="102" t="s">
        <v>39</v>
      </c>
      <c r="W119" s="102" t="s">
        <v>39</v>
      </c>
      <c r="X119" s="351">
        <f>+'3.2.1.3'!X131/'3.2.1.3'!X119-1</f>
        <v>-0.68354818907305093</v>
      </c>
      <c r="Y119" s="102" t="s">
        <v>39</v>
      </c>
      <c r="Z119" s="102" t="s">
        <v>39</v>
      </c>
      <c r="AA119" s="102" t="s">
        <v>39</v>
      </c>
      <c r="AB119" s="102" t="s">
        <v>39</v>
      </c>
      <c r="AC119" s="102" t="s">
        <v>39</v>
      </c>
      <c r="AD119" s="102">
        <f>+'3.2.1.3'!AD131/'3.2.1.3'!AD119-1</f>
        <v>0.18668515950069353</v>
      </c>
      <c r="AE119" s="102" t="s">
        <v>39</v>
      </c>
      <c r="AF119" s="102" t="s">
        <v>39</v>
      </c>
      <c r="AG119" s="102" t="s">
        <v>39</v>
      </c>
      <c r="AH119" s="102" t="s">
        <v>39</v>
      </c>
      <c r="AI119" s="490">
        <f>+'3.2.1.3'!AI131/'3.2.1.3'!AI119-1</f>
        <v>-0.17460664335664333</v>
      </c>
      <c r="AJ119" s="490"/>
      <c r="AK119" s="309">
        <f>+'3.2.1.3'!AK131/'3.2.1.3'!AK119-1</f>
        <v>-0.66921276333620794</v>
      </c>
      <c r="AL119" s="314">
        <f>+'3.2.1.3'!AL131/'3.2.1.3'!AL119-1</f>
        <v>-0.38591876604057862</v>
      </c>
    </row>
    <row r="120" spans="1:38" ht="15.75" x14ac:dyDescent="0.25">
      <c r="A120" s="496"/>
      <c r="B120" s="332" t="s">
        <v>22</v>
      </c>
      <c r="C120" s="260" t="s">
        <v>39</v>
      </c>
      <c r="D120" s="111" t="s">
        <v>39</v>
      </c>
      <c r="E120" s="111" t="s">
        <v>39</v>
      </c>
      <c r="F120" s="111" t="s">
        <v>39</v>
      </c>
      <c r="G120" s="132" t="s">
        <v>39</v>
      </c>
      <c r="H120" s="265">
        <f>+'3.2.1.3'!H132/'3.2.1.3'!H120-1</f>
        <v>-0.36951337984633048</v>
      </c>
      <c r="I120" s="112">
        <f>+'3.2.1.3'!I132/'3.2.1.3'!I120-1</f>
        <v>-0.16416566626650664</v>
      </c>
      <c r="J120" s="136">
        <f>+'3.2.1.3'!J132/'3.2.1.3'!J120-1</f>
        <v>-0.2934341468838606</v>
      </c>
      <c r="K120" s="100">
        <f>+'3.2.1.3'!K132/'3.2.1.3'!K120-1</f>
        <v>0.49439147504206393</v>
      </c>
      <c r="L120" s="112">
        <f>+'3.2.1.3'!L132/'3.2.1.3'!L120-1</f>
        <v>-0.13221574344023324</v>
      </c>
      <c r="M120" s="112">
        <f>+'3.2.1.3'!M132/'3.2.1.3'!M120-1</f>
        <v>0.38695529145444252</v>
      </c>
      <c r="N120" s="112">
        <f>+'3.2.1.3'!N132/'3.2.1.3'!N120-1</f>
        <v>0.34253557018475256</v>
      </c>
      <c r="O120" s="147">
        <f>+'3.2.1.3'!O132/'3.2.1.3'!O120-1</f>
        <v>0.23438274107102641</v>
      </c>
      <c r="P120" s="104" t="s">
        <v>39</v>
      </c>
      <c r="Q120" s="130">
        <f>+'3.2.1.3'!Q132/'3.2.1.3'!Q120-1</f>
        <v>-0.3674136321195145</v>
      </c>
      <c r="R120" s="147">
        <f>+'3.2.1.3'!R132/'3.2.1.3'!R120-1</f>
        <v>-0.76393728222996515</v>
      </c>
      <c r="S120" s="196" t="s">
        <v>39</v>
      </c>
      <c r="T120" s="102">
        <f>+'3.2.1.3'!T132/'3.2.1.3'!T120-1</f>
        <v>0.60064412238325282</v>
      </c>
      <c r="U120" s="336">
        <f>+'3.2.1.3'!U132/'3.2.1.3'!U120-1</f>
        <v>-1</v>
      </c>
      <c r="V120" s="102" t="s">
        <v>39</v>
      </c>
      <c r="W120" s="102" t="s">
        <v>39</v>
      </c>
      <c r="X120" s="351">
        <f>+'3.2.1.3'!X132/'3.2.1.3'!X120-1</f>
        <v>-0.67862916262528294</v>
      </c>
      <c r="Y120" s="102" t="s">
        <v>39</v>
      </c>
      <c r="Z120" s="102" t="s">
        <v>39</v>
      </c>
      <c r="AA120" s="102" t="s">
        <v>39</v>
      </c>
      <c r="AB120" s="102" t="s">
        <v>39</v>
      </c>
      <c r="AC120" s="102" t="s">
        <v>39</v>
      </c>
      <c r="AD120" s="102">
        <f>+'3.2.1.3'!AD132/'3.2.1.3'!AD120-1</f>
        <v>-6.0574682888946407E-2</v>
      </c>
      <c r="AE120" s="102" t="s">
        <v>39</v>
      </c>
      <c r="AF120" s="102" t="s">
        <v>39</v>
      </c>
      <c r="AG120" s="102" t="s">
        <v>39</v>
      </c>
      <c r="AH120" s="102" t="s">
        <v>39</v>
      </c>
      <c r="AI120" s="490">
        <f>+'3.2.1.3'!AI132/'3.2.1.3'!AI120-1</f>
        <v>-0.42903121982619885</v>
      </c>
      <c r="AJ120" s="490"/>
      <c r="AK120" s="309">
        <f>+'3.2.1.3'!AK132/'3.2.1.3'!AK120-1</f>
        <v>-0.7241206995963867</v>
      </c>
      <c r="AL120" s="314">
        <f>+'3.2.1.3'!AL132/'3.2.1.3'!AL120-1</f>
        <v>-0.35740175011650188</v>
      </c>
    </row>
    <row r="121" spans="1:38" ht="16.5" thickBot="1" x14ac:dyDescent="0.3">
      <c r="A121" s="505"/>
      <c r="B121" s="333" t="s">
        <v>23</v>
      </c>
      <c r="C121" s="261" t="s">
        <v>39</v>
      </c>
      <c r="D121" s="120" t="s">
        <v>39</v>
      </c>
      <c r="E121" s="120" t="s">
        <v>39</v>
      </c>
      <c r="F121" s="120" t="s">
        <v>39</v>
      </c>
      <c r="G121" s="133" t="s">
        <v>39</v>
      </c>
      <c r="H121" s="266">
        <f>+'3.2.1.3'!H133/'3.2.1.3'!H121-1</f>
        <v>-0.19903069466882073</v>
      </c>
      <c r="I121" s="121">
        <f>+'3.2.1.3'!I133/'3.2.1.3'!I121-1</f>
        <v>-3.6067892503536036E-2</v>
      </c>
      <c r="J121" s="137">
        <f>+'3.2.1.3'!J133/'3.2.1.3'!J121-1</f>
        <v>-0.13979434447300776</v>
      </c>
      <c r="K121" s="129">
        <f>+'3.2.1.3'!K133/'3.2.1.3'!K121-1</f>
        <v>0.45552348464969827</v>
      </c>
      <c r="L121" s="121">
        <f>+'3.2.1.3'!L133/'3.2.1.3'!L121-1</f>
        <v>0.11458834857968214</v>
      </c>
      <c r="M121" s="121">
        <f>+'3.2.1.3'!M133/'3.2.1.3'!M121-1</f>
        <v>0.29651545036160432</v>
      </c>
      <c r="N121" s="121">
        <f>+'3.2.1.3'!N133/'3.2.1.3'!N121-1</f>
        <v>0.19363905325443787</v>
      </c>
      <c r="O121" s="148">
        <f>+'3.2.1.3'!O133/'3.2.1.3'!O121-1</f>
        <v>0.24640471995738933</v>
      </c>
      <c r="P121" s="141" t="s">
        <v>39</v>
      </c>
      <c r="Q121" s="121">
        <f>+'3.2.1.3'!Q133/'3.2.1.3'!Q121-1</f>
        <v>0.15302690582959633</v>
      </c>
      <c r="R121" s="148">
        <f>+'3.2.1.3'!R133/'3.2.1.3'!R121-1</f>
        <v>-0.70049504950495045</v>
      </c>
      <c r="S121" s="197" t="s">
        <v>39</v>
      </c>
      <c r="T121" s="123">
        <f>+'3.2.1.3'!T133/'3.2.1.3'!T121-1</f>
        <v>0.89698046181172297</v>
      </c>
      <c r="U121" s="337">
        <f>+'3.2.1.3'!U133/'3.2.1.3'!U121-1</f>
        <v>-1</v>
      </c>
      <c r="V121" s="123" t="s">
        <v>39</v>
      </c>
      <c r="W121" s="123" t="s">
        <v>39</v>
      </c>
      <c r="X121" s="352">
        <f>+'3.2.1.3'!X133/'3.2.1.3'!X121-1</f>
        <v>-0.39075869937250429</v>
      </c>
      <c r="Y121" s="123" t="s">
        <v>39</v>
      </c>
      <c r="Z121" s="123" t="s">
        <v>39</v>
      </c>
      <c r="AA121" s="123" t="s">
        <v>39</v>
      </c>
      <c r="AB121" s="123" t="s">
        <v>39</v>
      </c>
      <c r="AC121" s="123" t="s">
        <v>39</v>
      </c>
      <c r="AD121" s="123">
        <f>+'3.2.1.3'!AD133/'3.2.1.3'!AD121-1</f>
        <v>0.23493496150783111</v>
      </c>
      <c r="AE121" s="123" t="s">
        <v>39</v>
      </c>
      <c r="AF121" s="123" t="s">
        <v>39</v>
      </c>
      <c r="AG121" s="123" t="s">
        <v>39</v>
      </c>
      <c r="AH121" s="123" t="s">
        <v>39</v>
      </c>
      <c r="AI121" s="499">
        <f>+'3.2.1.3'!AI133/'3.2.1.3'!AI121-1</f>
        <v>-0.49679428466752151</v>
      </c>
      <c r="AJ121" s="500"/>
      <c r="AK121" s="310">
        <f>+'3.2.1.3'!AK133/'3.2.1.3'!AK121-1</f>
        <v>-0.74240155972565547</v>
      </c>
      <c r="AL121" s="316">
        <f>+'3.2.1.3'!AL133/'3.2.1.3'!AL121-1</f>
        <v>-0.30264669254113918</v>
      </c>
    </row>
    <row r="122" spans="1:38" ht="15.75" x14ac:dyDescent="0.25">
      <c r="A122" s="495" t="s">
        <v>118</v>
      </c>
      <c r="B122" s="331" t="s">
        <v>12</v>
      </c>
      <c r="C122" s="259" t="s">
        <v>39</v>
      </c>
      <c r="D122" s="154" t="s">
        <v>39</v>
      </c>
      <c r="E122" s="154" t="s">
        <v>39</v>
      </c>
      <c r="F122" s="154" t="s">
        <v>39</v>
      </c>
      <c r="G122" s="131" t="s">
        <v>39</v>
      </c>
      <c r="H122" s="269">
        <f>+'3.2.1.3'!H134/'3.2.1.3'!H122-1</f>
        <v>-0.51549017996548607</v>
      </c>
      <c r="I122" s="155">
        <f>+'3.2.1.3'!I134/'3.2.1.3'!I122-1</f>
        <v>0.3556664290805418</v>
      </c>
      <c r="J122" s="135">
        <f>+'3.2.1.3'!J134/'3.2.1.3'!J122-1</f>
        <v>-0.24053765255047521</v>
      </c>
      <c r="K122" s="158">
        <f>+'3.2.1.3'!K134/'3.2.1.3'!K122-1</f>
        <v>0.17218045112781954</v>
      </c>
      <c r="L122" s="155">
        <f>+'3.2.1.3'!L134/'3.2.1.3'!L122-1</f>
        <v>6.8633540372670776E-2</v>
      </c>
      <c r="M122" s="155">
        <f>+'3.2.1.3'!M134/'3.2.1.3'!M122-1</f>
        <v>-0.12990409764603317</v>
      </c>
      <c r="N122" s="119">
        <f>+'3.2.1.3'!N134/'3.2.1.3'!N122-1</f>
        <v>-0.2326086956521739</v>
      </c>
      <c r="O122" s="244">
        <f>+'3.2.1.3'!O134/'3.2.1.3'!O122-1</f>
        <v>-5.2828484809391729E-2</v>
      </c>
      <c r="P122" s="246" t="s">
        <v>39</v>
      </c>
      <c r="Q122" s="246">
        <f>+'3.2.1.3'!Q134/'3.2.1.3'!Q122-1</f>
        <v>-0.25771076079506516</v>
      </c>
      <c r="R122" s="254">
        <f>+'3.2.1.3'!R134/'3.2.1.3'!R122-1</f>
        <v>-0.75981370592149033</v>
      </c>
      <c r="S122" s="275" t="s">
        <v>39</v>
      </c>
      <c r="T122" s="119">
        <f>+'3.2.1.3'!T134/'3.2.1.3'!T122-1</f>
        <v>0.1509900990099009</v>
      </c>
      <c r="U122" s="335">
        <f>+'3.2.1.3'!U134/'3.2.1.3'!U122-1</f>
        <v>-1</v>
      </c>
      <c r="V122" s="119" t="s">
        <v>39</v>
      </c>
      <c r="W122" s="119" t="s">
        <v>39</v>
      </c>
      <c r="X122" s="350">
        <f>+'3.2.1.3'!X134/'3.2.1.3'!X122-1</f>
        <v>-0.55840455840455838</v>
      </c>
      <c r="Y122" s="275" t="s">
        <v>39</v>
      </c>
      <c r="Z122" s="119" t="s">
        <v>39</v>
      </c>
      <c r="AA122" s="119" t="s">
        <v>39</v>
      </c>
      <c r="AB122" s="119" t="s">
        <v>39</v>
      </c>
      <c r="AC122" s="119" t="s">
        <v>39</v>
      </c>
      <c r="AD122" s="119">
        <f>+'3.2.1.3'!AD134/'3.2.1.3'!AD122-1</f>
        <v>-7.7597463159858271E-2</v>
      </c>
      <c r="AE122" s="119" t="s">
        <v>39</v>
      </c>
      <c r="AF122" s="119" t="s">
        <v>39</v>
      </c>
      <c r="AG122" s="119" t="s">
        <v>39</v>
      </c>
      <c r="AH122" s="319" t="s">
        <v>39</v>
      </c>
      <c r="AI122" s="483">
        <f>+'3.2.1.3'!AI134/'3.2.1.3'!AI122-1</f>
        <v>-0.67421814565145322</v>
      </c>
      <c r="AJ122" s="483"/>
      <c r="AK122" s="311">
        <f>+'3.2.1.3'!AK134/'3.2.1.3'!AK122-1</f>
        <v>-0.79081970688787007</v>
      </c>
      <c r="AL122" s="300">
        <f>+'3.2.1.3'!AL134/'3.2.1.3'!AL122-1</f>
        <v>-0.45373131300837743</v>
      </c>
    </row>
    <row r="123" spans="1:38" ht="15.75" x14ac:dyDescent="0.25">
      <c r="A123" s="496"/>
      <c r="B123" s="332" t="s">
        <v>13</v>
      </c>
      <c r="C123" s="260" t="s">
        <v>39</v>
      </c>
      <c r="D123" s="111" t="s">
        <v>39</v>
      </c>
      <c r="E123" s="111" t="s">
        <v>39</v>
      </c>
      <c r="F123" s="111" t="s">
        <v>39</v>
      </c>
      <c r="G123" s="132" t="s">
        <v>39</v>
      </c>
      <c r="H123" s="265">
        <f>+'3.2.1.3'!H135/'3.2.1.3'!H123-1</f>
        <v>-0.12441109753969637</v>
      </c>
      <c r="I123" s="112">
        <f>+'3.2.1.3'!I135/'3.2.1.3'!I123-1</f>
        <v>-2.5325615050650896E-3</v>
      </c>
      <c r="J123" s="136">
        <f>+'3.2.1.3'!J135/'3.2.1.3'!J123-1</f>
        <v>-8.4755738669805791E-2</v>
      </c>
      <c r="K123" s="100">
        <f>+'3.2.1.3'!K135/'3.2.1.3'!K123-1</f>
        <v>0.27371273712737132</v>
      </c>
      <c r="L123" s="112">
        <f>+'3.2.1.3'!L135/'3.2.1.3'!L123-1</f>
        <v>8.5608140849620096E-3</v>
      </c>
      <c r="M123" s="112">
        <f>+'3.2.1.3'!M135/'3.2.1.3'!M123-1</f>
        <v>6.6641471403376062E-2</v>
      </c>
      <c r="N123" s="102">
        <f>+'3.2.1.3'!N135/'3.2.1.3'!N123-1</f>
        <v>-0.24508157389635321</v>
      </c>
      <c r="O123" s="147">
        <f>+'3.2.1.3'!O135/'3.2.1.3'!O123-1</f>
        <v>1.2265090871611539E-2</v>
      </c>
      <c r="P123" s="104" t="s">
        <v>39</v>
      </c>
      <c r="Q123" s="130">
        <f>+'3.2.1.3'!Q135/'3.2.1.3'!Q123-1</f>
        <v>-0.12718736662398633</v>
      </c>
      <c r="R123" s="151">
        <f>+'3.2.1.3'!R135/'3.2.1.3'!R123-1</f>
        <v>-0.7354805329194154</v>
      </c>
      <c r="S123" s="196" t="s">
        <v>39</v>
      </c>
      <c r="T123" s="102">
        <f>+'3.2.1.3'!T135/'3.2.1.3'!T123-1</f>
        <v>0.14161849710982666</v>
      </c>
      <c r="U123" s="336" t="s">
        <v>39</v>
      </c>
      <c r="V123" s="102" t="s">
        <v>39</v>
      </c>
      <c r="W123" s="102" t="s">
        <v>39</v>
      </c>
      <c r="X123" s="351">
        <f>+'3.2.1.3'!X135/'3.2.1.3'!X123-1</f>
        <v>-0.45341328413284132</v>
      </c>
      <c r="Y123" s="102" t="s">
        <v>39</v>
      </c>
      <c r="Z123" s="102" t="s">
        <v>39</v>
      </c>
      <c r="AA123" s="102" t="s">
        <v>39</v>
      </c>
      <c r="AB123" s="102" t="s">
        <v>39</v>
      </c>
      <c r="AC123" s="102" t="s">
        <v>39</v>
      </c>
      <c r="AD123" s="102">
        <f>+'3.2.1.3'!AD135/'3.2.1.3'!AD123-1</f>
        <v>2.2956841138666029E-4</v>
      </c>
      <c r="AE123" s="102" t="s">
        <v>39</v>
      </c>
      <c r="AF123" s="102" t="s">
        <v>39</v>
      </c>
      <c r="AG123" s="102" t="s">
        <v>39</v>
      </c>
      <c r="AH123" s="102" t="s">
        <v>39</v>
      </c>
      <c r="AI123" s="490">
        <f>+'3.2.1.3'!AI135/'3.2.1.3'!AI123-1</f>
        <v>-0.3473172488296723</v>
      </c>
      <c r="AJ123" s="490"/>
      <c r="AK123" s="309">
        <f>+'3.2.1.3'!AK135/'3.2.1.3'!AK123-1</f>
        <v>-0.75640869140625</v>
      </c>
      <c r="AL123" s="314">
        <f>+'3.2.1.3'!AL135/'3.2.1.3'!AL123-1</f>
        <v>-0.37375672454696318</v>
      </c>
    </row>
    <row r="124" spans="1:38" ht="15.75" x14ac:dyDescent="0.25">
      <c r="A124" s="496"/>
      <c r="B124" s="332" t="s">
        <v>14</v>
      </c>
      <c r="C124" s="260" t="s">
        <v>39</v>
      </c>
      <c r="D124" s="111" t="s">
        <v>39</v>
      </c>
      <c r="E124" s="111" t="s">
        <v>39</v>
      </c>
      <c r="F124" s="111" t="s">
        <v>39</v>
      </c>
      <c r="G124" s="132" t="s">
        <v>39</v>
      </c>
      <c r="H124" s="265">
        <f>+'3.2.1.3'!H136/'3.2.1.3'!H124-1</f>
        <v>5.4861899356790644E-3</v>
      </c>
      <c r="I124" s="112">
        <f>+'3.2.1.3'!I136/'3.2.1.3'!I124-1</f>
        <v>-2.0026481297583554E-2</v>
      </c>
      <c r="J124" s="136">
        <f>+'3.2.1.3'!J136/'3.2.1.3'!J124-1</f>
        <v>-3.7919826652220712E-3</v>
      </c>
      <c r="K124" s="100">
        <f>+'3.2.1.3'!K136/'3.2.1.3'!K124-1</f>
        <v>0.54861621356845447</v>
      </c>
      <c r="L124" s="112">
        <f>+'3.2.1.3'!L136/'3.2.1.3'!L124-1</f>
        <v>0.18317085684966639</v>
      </c>
      <c r="M124" s="112">
        <f>+'3.2.1.3'!M136/'3.2.1.3'!M124-1</f>
        <v>0.34025130594380903</v>
      </c>
      <c r="N124" s="102">
        <f>+'3.2.1.3'!N136/'3.2.1.3'!N124-1</f>
        <v>-3.395061728395099E-3</v>
      </c>
      <c r="O124" s="147">
        <f>+'3.2.1.3'!O136/'3.2.1.3'!O124-1</f>
        <v>0.24258289703315872</v>
      </c>
      <c r="P124" s="104" t="s">
        <v>39</v>
      </c>
      <c r="Q124" s="130">
        <f>+'3.2.1.3'!Q136/'3.2.1.3'!Q124-1</f>
        <v>-0.35343618513323982</v>
      </c>
      <c r="R124" s="151">
        <f>+'3.2.1.3'!R136/'3.2.1.3'!R124-1</f>
        <v>-0.78940155322064864</v>
      </c>
      <c r="S124" s="196" t="s">
        <v>39</v>
      </c>
      <c r="T124" s="102">
        <f>+'3.2.1.3'!T136/'3.2.1.3'!T124-1</f>
        <v>0.50291715285880989</v>
      </c>
      <c r="U124" s="336" t="s">
        <v>39</v>
      </c>
      <c r="V124" s="102" t="s">
        <v>39</v>
      </c>
      <c r="W124" s="102" t="s">
        <v>39</v>
      </c>
      <c r="X124" s="351">
        <f>+'3.2.1.3'!X136/'3.2.1.3'!X124-1</f>
        <v>-0.43804537521815012</v>
      </c>
      <c r="Y124" s="102" t="s">
        <v>39</v>
      </c>
      <c r="Z124" s="102" t="s">
        <v>39</v>
      </c>
      <c r="AA124" s="102" t="s">
        <v>39</v>
      </c>
      <c r="AB124" s="102" t="s">
        <v>39</v>
      </c>
      <c r="AC124" s="102" t="s">
        <v>39</v>
      </c>
      <c r="AD124" s="102">
        <f>+'3.2.1.3'!AD136/'3.2.1.3'!AD124-1</f>
        <v>4.9798792756539312E-2</v>
      </c>
      <c r="AE124" s="102" t="s">
        <v>39</v>
      </c>
      <c r="AF124" s="102" t="s">
        <v>39</v>
      </c>
      <c r="AG124" s="102" t="s">
        <v>39</v>
      </c>
      <c r="AH124" s="102" t="s">
        <v>39</v>
      </c>
      <c r="AI124" s="497">
        <f>+'3.2.1.3'!AI136/'3.2.1.3'!AI124-1</f>
        <v>-0.75690341251658022</v>
      </c>
      <c r="AJ124" s="498"/>
      <c r="AK124" s="309">
        <f>+'3.2.1.3'!AK136/'3.2.1.3'!AK124-1</f>
        <v>-0.78929811423514196</v>
      </c>
      <c r="AL124" s="314">
        <f>+'3.2.1.3'!AL136/'3.2.1.3'!AL124-1</f>
        <v>-0.31039882801646834</v>
      </c>
    </row>
    <row r="125" spans="1:38" ht="15.75" x14ac:dyDescent="0.25">
      <c r="A125" s="496"/>
      <c r="B125" s="332" t="s">
        <v>15</v>
      </c>
      <c r="C125" s="260" t="s">
        <v>39</v>
      </c>
      <c r="D125" s="111" t="s">
        <v>39</v>
      </c>
      <c r="E125" s="111" t="s">
        <v>39</v>
      </c>
      <c r="F125" s="111" t="s">
        <v>39</v>
      </c>
      <c r="G125" s="132" t="s">
        <v>39</v>
      </c>
      <c r="H125" s="265">
        <f>+'3.2.1.3'!H137/'3.2.1.3'!H125-1</f>
        <v>0.15982067127105304</v>
      </c>
      <c r="I125" s="112">
        <f>+'3.2.1.3'!I137/'3.2.1.3'!I125-1</f>
        <v>-5.0978152220476969E-2</v>
      </c>
      <c r="J125" s="136">
        <f>+'3.2.1.3'!J137/'3.2.1.3'!J125-1</f>
        <v>6.3057157839538469E-2</v>
      </c>
      <c r="K125" s="100">
        <f>+'3.2.1.3'!K137/'3.2.1.3'!K125-1</f>
        <v>0.56224279835390956</v>
      </c>
      <c r="L125" s="112">
        <f>+'3.2.1.3'!L137/'3.2.1.3'!L125-1</f>
        <v>-0.14226519337016574</v>
      </c>
      <c r="M125" s="112">
        <f>+'3.2.1.3'!M137/'3.2.1.3'!M125-1</f>
        <v>-0.13877467105263153</v>
      </c>
      <c r="N125" s="112">
        <f>+'3.2.1.3'!N137/'3.2.1.3'!N125-1</f>
        <v>0.48713862963806065</v>
      </c>
      <c r="O125" s="147">
        <f>+'3.2.1.3'!O137/'3.2.1.3'!O125-1</f>
        <v>8.3547400611620803E-2</v>
      </c>
      <c r="P125" s="104" t="s">
        <v>39</v>
      </c>
      <c r="Q125" s="130">
        <f>+'3.2.1.3'!Q137/'3.2.1.3'!Q125-1</f>
        <v>-0.31162136832239928</v>
      </c>
      <c r="R125" s="147">
        <f>+'3.2.1.3'!R137/'3.2.1.3'!R125-1</f>
        <v>-0.72996323529411766</v>
      </c>
      <c r="S125" s="196" t="s">
        <v>39</v>
      </c>
      <c r="T125" s="102">
        <f>+'3.2.1.3'!T137/'3.2.1.3'!T125-1</f>
        <v>9.8696461824953508E-2</v>
      </c>
      <c r="U125" s="336" t="s">
        <v>39</v>
      </c>
      <c r="V125" s="102" t="s">
        <v>39</v>
      </c>
      <c r="W125" s="102" t="s">
        <v>39</v>
      </c>
      <c r="X125" s="351">
        <f>+'3.2.1.3'!X137/'3.2.1.3'!X125-1</f>
        <v>-0.55605718585402553</v>
      </c>
      <c r="Y125" s="102" t="s">
        <v>39</v>
      </c>
      <c r="Z125" s="102" t="s">
        <v>39</v>
      </c>
      <c r="AA125" s="102" t="s">
        <v>39</v>
      </c>
      <c r="AB125" s="102" t="s">
        <v>39</v>
      </c>
      <c r="AC125" s="102" t="s">
        <v>39</v>
      </c>
      <c r="AD125" s="102">
        <f>+'3.2.1.3'!AD137/'3.2.1.3'!AD125-1</f>
        <v>0.11777236762020693</v>
      </c>
      <c r="AE125" s="102" t="s">
        <v>39</v>
      </c>
      <c r="AF125" s="102" t="s">
        <v>39</v>
      </c>
      <c r="AG125" s="102" t="s">
        <v>39</v>
      </c>
      <c r="AH125" s="102" t="s">
        <v>39</v>
      </c>
      <c r="AI125" s="490">
        <f>+'3.2.1.3'!AI137/'3.2.1.3'!AI125-1</f>
        <v>-0.52144772117962468</v>
      </c>
      <c r="AJ125" s="490"/>
      <c r="AK125" s="309">
        <f>+'3.2.1.3'!AK137/'3.2.1.3'!AK125-1</f>
        <v>-0.66911346307044495</v>
      </c>
      <c r="AL125" s="314">
        <f>+'3.2.1.3'!AL137/'3.2.1.3'!AL125-1</f>
        <v>-0.21732225751282674</v>
      </c>
    </row>
    <row r="126" spans="1:38" ht="15.75" x14ac:dyDescent="0.25">
      <c r="A126" s="496"/>
      <c r="B126" s="332" t="s">
        <v>16</v>
      </c>
      <c r="C126" s="260" t="s">
        <v>39</v>
      </c>
      <c r="D126" s="111" t="s">
        <v>39</v>
      </c>
      <c r="E126" s="111" t="s">
        <v>39</v>
      </c>
      <c r="F126" s="111" t="s">
        <v>39</v>
      </c>
      <c r="G126" s="132" t="s">
        <v>39</v>
      </c>
      <c r="H126" s="265">
        <f>+'3.2.1.3'!H138/'3.2.1.3'!H126-1</f>
        <v>-0.20183646698731961</v>
      </c>
      <c r="I126" s="112">
        <f>+'3.2.1.3'!I138/'3.2.1.3'!I126-1</f>
        <v>1.1474103585657369</v>
      </c>
      <c r="J126" s="136">
        <f>+'3.2.1.3'!J138/'3.2.1.3'!J126-1</f>
        <v>0.13236842105263147</v>
      </c>
      <c r="K126" s="100">
        <f>+'3.2.1.3'!K138/'3.2.1.3'!K126-1</f>
        <v>0.39576973397296111</v>
      </c>
      <c r="L126" s="112">
        <f>+'3.2.1.3'!L138/'3.2.1.3'!L126-1</f>
        <v>-8.5225225225225243E-2</v>
      </c>
      <c r="M126" s="112">
        <f>+'3.2.1.3'!M138/'3.2.1.3'!M126-1</f>
        <v>8.7384878989076986E-2</v>
      </c>
      <c r="N126" s="112">
        <f>+'3.2.1.3'!N138/'3.2.1.3'!N126-1</f>
        <v>0.37240537240537241</v>
      </c>
      <c r="O126" s="147">
        <f>+'3.2.1.3'!O138/'3.2.1.3'!O126-1</f>
        <v>0.15626458483601335</v>
      </c>
      <c r="P126" s="104" t="s">
        <v>39</v>
      </c>
      <c r="Q126" s="130">
        <f>+'3.2.1.3'!Q138/'3.2.1.3'!Q126-1</f>
        <v>-0.41037493579866458</v>
      </c>
      <c r="R126" s="147">
        <f>+'3.2.1.3'!R138/'3.2.1.3'!R126-1</f>
        <v>-0.79062556994346167</v>
      </c>
      <c r="S126" s="196" t="s">
        <v>39</v>
      </c>
      <c r="T126" s="102">
        <f>+'3.2.1.3'!T138/'3.2.1.3'!T126-1</f>
        <v>2.6929982046679513E-3</v>
      </c>
      <c r="U126" s="336" t="s">
        <v>39</v>
      </c>
      <c r="V126" s="102" t="s">
        <v>39</v>
      </c>
      <c r="W126" s="102" t="s">
        <v>39</v>
      </c>
      <c r="X126" s="351">
        <f>+'3.2.1.3'!X138/'3.2.1.3'!X126-1</f>
        <v>-0.5767336112163699</v>
      </c>
      <c r="Y126" s="102" t="s">
        <v>39</v>
      </c>
      <c r="Z126" s="102" t="s">
        <v>39</v>
      </c>
      <c r="AA126" s="102" t="s">
        <v>39</v>
      </c>
      <c r="AB126" s="102" t="s">
        <v>39</v>
      </c>
      <c r="AC126" s="102" t="s">
        <v>39</v>
      </c>
      <c r="AD126" s="102">
        <f>+'3.2.1.3'!AD138/'3.2.1.3'!AD126-1</f>
        <v>0.39253438113948924</v>
      </c>
      <c r="AE126" s="102" t="s">
        <v>39</v>
      </c>
      <c r="AF126" s="102" t="s">
        <v>39</v>
      </c>
      <c r="AG126" s="102" t="s">
        <v>39</v>
      </c>
      <c r="AH126" s="102" t="s">
        <v>39</v>
      </c>
      <c r="AI126" s="490">
        <f>+'3.2.1.3'!AI138/'3.2.1.3'!AI126-1</f>
        <v>-0.75329973602111833</v>
      </c>
      <c r="AJ126" s="490"/>
      <c r="AK126" s="309">
        <f>+'3.2.1.3'!AK138/'3.2.1.3'!AK126-1</f>
        <v>-0.71499812990898892</v>
      </c>
      <c r="AL126" s="314">
        <f>+'3.2.1.3'!AL138/'3.2.1.3'!AL126-1</f>
        <v>-0.1848314874549124</v>
      </c>
    </row>
    <row r="127" spans="1:38" ht="15.75" x14ac:dyDescent="0.25">
      <c r="A127" s="496"/>
      <c r="B127" s="332" t="s">
        <v>17</v>
      </c>
      <c r="C127" s="260" t="s">
        <v>39</v>
      </c>
      <c r="D127" s="111" t="s">
        <v>39</v>
      </c>
      <c r="E127" s="111" t="s">
        <v>39</v>
      </c>
      <c r="F127" s="111" t="s">
        <v>39</v>
      </c>
      <c r="G127" s="132" t="s">
        <v>39</v>
      </c>
      <c r="H127" s="265">
        <f>+'3.2.1.3'!H139/'3.2.1.3'!H127-1</f>
        <v>1.4342629482071714</v>
      </c>
      <c r="I127" s="112">
        <f>+'3.2.1.3'!I139/'3.2.1.3'!I127-1</f>
        <v>-5.3905231125923825E-2</v>
      </c>
      <c r="J127" s="136">
        <f>+'3.2.1.3'!J139/'3.2.1.3'!J127-1</f>
        <v>0.47140446277892378</v>
      </c>
      <c r="K127" s="100">
        <f>+'3.2.1.3'!K139/'3.2.1.3'!K127-1</f>
        <v>0.50398899587345247</v>
      </c>
      <c r="L127" s="112">
        <f>+'3.2.1.3'!L139/'3.2.1.3'!L127-1</f>
        <v>0.12113152804642158</v>
      </c>
      <c r="M127" s="112">
        <f>+'3.2.1.3'!M139/'3.2.1.3'!M127-1</f>
        <v>2.9850746268656803E-2</v>
      </c>
      <c r="N127" s="112">
        <f>+'3.2.1.3'!N139/'3.2.1.3'!N127-1</f>
        <v>0.26714717507556385</v>
      </c>
      <c r="O127" s="147">
        <f>+'3.2.1.3'!O139/'3.2.1.3'!O127-1</f>
        <v>0.1772092145015105</v>
      </c>
      <c r="P127" s="104" t="s">
        <v>39</v>
      </c>
      <c r="Q127" s="130">
        <f>+'3.2.1.3'!Q139/'3.2.1.3'!Q127-1</f>
        <v>-4.6079779917469033E-2</v>
      </c>
      <c r="R127" s="147">
        <f>+'3.2.1.3'!R139/'3.2.1.3'!R127-1</f>
        <v>-0.70633072199872959</v>
      </c>
      <c r="S127" s="196" t="s">
        <v>39</v>
      </c>
      <c r="T127" s="102">
        <f>+'3.2.1.3'!T139/'3.2.1.3'!T127-1</f>
        <v>0.41847206385404778</v>
      </c>
      <c r="U127" s="336" t="s">
        <v>39</v>
      </c>
      <c r="V127" s="102" t="s">
        <v>39</v>
      </c>
      <c r="W127" s="102" t="s">
        <v>39</v>
      </c>
      <c r="X127" s="351">
        <f>+'3.2.1.3'!X139/'3.2.1.3'!X127-1</f>
        <v>-0.49037279803359279</v>
      </c>
      <c r="Y127" s="102" t="s">
        <v>39</v>
      </c>
      <c r="Z127" s="102" t="s">
        <v>39</v>
      </c>
      <c r="AA127" s="102" t="s">
        <v>39</v>
      </c>
      <c r="AB127" s="102" t="s">
        <v>39</v>
      </c>
      <c r="AC127" s="102" t="s">
        <v>39</v>
      </c>
      <c r="AD127" s="102">
        <f>+'3.2.1.3'!AD139/'3.2.1.3'!AD127-1</f>
        <v>0.39207593891869585</v>
      </c>
      <c r="AE127" s="102" t="s">
        <v>39</v>
      </c>
      <c r="AF127" s="102" t="s">
        <v>39</v>
      </c>
      <c r="AG127" s="102" t="s">
        <v>39</v>
      </c>
      <c r="AH127" s="102" t="s">
        <v>39</v>
      </c>
      <c r="AI127" s="490">
        <f>+'3.2.1.3'!AI139/'3.2.1.3'!AI127-1</f>
        <v>-0.81319653281443482</v>
      </c>
      <c r="AJ127" s="490"/>
      <c r="AK127" s="309">
        <f>+'3.2.1.3'!AK139/'3.2.1.3'!AK127-1</f>
        <v>-0.73813043221190799</v>
      </c>
      <c r="AL127" s="314">
        <f>+'3.2.1.3'!AL139/'3.2.1.3'!AL127-1</f>
        <v>-0.14724551647683592</v>
      </c>
    </row>
    <row r="128" spans="1:38" ht="15.75" x14ac:dyDescent="0.25">
      <c r="A128" s="496"/>
      <c r="B128" s="332" t="s">
        <v>18</v>
      </c>
      <c r="C128" s="260" t="s">
        <v>39</v>
      </c>
      <c r="D128" s="111" t="s">
        <v>39</v>
      </c>
      <c r="E128" s="111" t="s">
        <v>39</v>
      </c>
      <c r="F128" s="111" t="s">
        <v>39</v>
      </c>
      <c r="G128" s="132" t="s">
        <v>39</v>
      </c>
      <c r="H128" s="265">
        <f>+'3.2.1.3'!H140/'3.2.1.3'!H128-1</f>
        <v>-0.22177488435840331</v>
      </c>
      <c r="I128" s="112">
        <f>+'3.2.1.3'!I140/'3.2.1.3'!I128-1</f>
        <v>-2.9760850310008857E-2</v>
      </c>
      <c r="J128" s="136">
        <f>+'3.2.1.3'!J140/'3.2.1.3'!J128-1</f>
        <v>-0.15918932963796983</v>
      </c>
      <c r="K128" s="100">
        <f>+'3.2.1.3'!K140/'3.2.1.3'!K128-1</f>
        <v>0.4226927091098851</v>
      </c>
      <c r="L128" s="112">
        <f>+'3.2.1.3'!L140/'3.2.1.3'!L128-1</f>
        <v>2.8073964097719006E-2</v>
      </c>
      <c r="M128" s="112">
        <f>+'3.2.1.3'!M140/'3.2.1.3'!M128-1</f>
        <v>1.7189240808531014E-2</v>
      </c>
      <c r="N128" s="112">
        <f>+'3.2.1.3'!N140/'3.2.1.3'!N128-1</f>
        <v>0.25791855203619907</v>
      </c>
      <c r="O128" s="147">
        <f>+'3.2.1.3'!O140/'3.2.1.3'!O128-1</f>
        <v>0.15529305118835168</v>
      </c>
      <c r="P128" s="104" t="s">
        <v>39</v>
      </c>
      <c r="Q128" s="130">
        <f>+'3.2.1.3'!Q140/'3.2.1.3'!Q128-1</f>
        <v>-9.5199999999999951E-2</v>
      </c>
      <c r="R128" s="147">
        <f>+'3.2.1.3'!R140/'3.2.1.3'!R128-1</f>
        <v>-9.5199999999999951E-2</v>
      </c>
      <c r="S128" s="196" t="s">
        <v>39</v>
      </c>
      <c r="T128" s="102">
        <f>+'3.2.1.3'!T140/'3.2.1.3'!T128-1</f>
        <v>0.36280765724703734</v>
      </c>
      <c r="U128" s="336" t="s">
        <v>39</v>
      </c>
      <c r="V128" s="102" t="s">
        <v>39</v>
      </c>
      <c r="W128" s="102" t="s">
        <v>39</v>
      </c>
      <c r="X128" s="351">
        <f>+'3.2.1.3'!X140/'3.2.1.3'!X128-1</f>
        <v>0.36280765724703734</v>
      </c>
      <c r="Y128" s="102" t="s">
        <v>39</v>
      </c>
      <c r="Z128" s="102" t="s">
        <v>39</v>
      </c>
      <c r="AA128" s="102" t="s">
        <v>39</v>
      </c>
      <c r="AB128" s="102" t="s">
        <v>39</v>
      </c>
      <c r="AC128" s="102" t="s">
        <v>39</v>
      </c>
      <c r="AD128" s="102">
        <f>+'3.2.1.3'!AD140/'3.2.1.3'!AD128-1</f>
        <v>1.044736302072645</v>
      </c>
      <c r="AE128" s="102" t="s">
        <v>39</v>
      </c>
      <c r="AF128" s="102" t="s">
        <v>39</v>
      </c>
      <c r="AG128" s="102" t="s">
        <v>39</v>
      </c>
      <c r="AH128" s="102" t="s">
        <v>39</v>
      </c>
      <c r="AI128" s="490">
        <f>+'3.2.1.3'!AI140/'3.2.1.3'!AI128-1</f>
        <v>-0.47737833211054048</v>
      </c>
      <c r="AJ128" s="490"/>
      <c r="AK128" s="309">
        <f>+'3.2.1.3'!AK140/'3.2.1.3'!AK128-1</f>
        <v>3.7952465967417988</v>
      </c>
      <c r="AL128" s="314">
        <f>+'3.2.1.3'!AL140/'3.2.1.3'!AL128-1</f>
        <v>0.56610257905153505</v>
      </c>
    </row>
    <row r="129" spans="1:38" ht="15.75" x14ac:dyDescent="0.25">
      <c r="A129" s="496"/>
      <c r="B129" s="332" t="s">
        <v>19</v>
      </c>
      <c r="C129" s="260" t="s">
        <v>39</v>
      </c>
      <c r="D129" s="111" t="s">
        <v>39</v>
      </c>
      <c r="E129" s="111" t="s">
        <v>39</v>
      </c>
      <c r="F129" s="111" t="s">
        <v>39</v>
      </c>
      <c r="G129" s="132" t="s">
        <v>39</v>
      </c>
      <c r="H129" s="265">
        <f>+'3.2.1.3'!H141/'3.2.1.3'!H129-1</f>
        <v>-0.39800374298190888</v>
      </c>
      <c r="I129" s="112">
        <f>+'3.2.1.3'!I141/'3.2.1.3'!I129-1</f>
        <v>-0.52584600294261885</v>
      </c>
      <c r="J129" s="136">
        <f>+'3.2.1.3'!J141/'3.2.1.3'!J129-1</f>
        <v>-0.48487070114636099</v>
      </c>
      <c r="K129" s="100">
        <f>+'3.2.1.3'!K141/'3.2.1.3'!K129-1</f>
        <v>0.282522690249011</v>
      </c>
      <c r="L129" s="112">
        <f>+'3.2.1.3'!L141/'3.2.1.3'!L129-1</f>
        <v>1.8432414480239023E-2</v>
      </c>
      <c r="M129" s="112">
        <f>+'3.2.1.3'!M141/'3.2.1.3'!M129-1</f>
        <v>-0.20535927904936602</v>
      </c>
      <c r="N129" s="112">
        <f>+'3.2.1.3'!N141/'3.2.1.3'!N129-1</f>
        <v>0.14492753623188404</v>
      </c>
      <c r="O129" s="147">
        <f>+'3.2.1.3'!O141/'3.2.1.3'!O129-1</f>
        <v>-1.1669011909256288E-2</v>
      </c>
      <c r="P129" s="104" t="s">
        <v>39</v>
      </c>
      <c r="Q129" s="130">
        <f>+'3.2.1.3'!Q141/'3.2.1.3'!Q129-1</f>
        <v>6.944444444444442E-2</v>
      </c>
      <c r="R129" s="147">
        <f>+'3.2.1.3'!R141/'3.2.1.3'!R129-1</f>
        <v>6.944444444444442E-2</v>
      </c>
      <c r="S129" s="196" t="s">
        <v>39</v>
      </c>
      <c r="T129" s="102">
        <f>+'3.2.1.3'!T141/'3.2.1.3'!T129-1</f>
        <v>0.21948717948717955</v>
      </c>
      <c r="U129" s="336" t="s">
        <v>39</v>
      </c>
      <c r="V129" s="102" t="s">
        <v>39</v>
      </c>
      <c r="W129" s="102" t="s">
        <v>39</v>
      </c>
      <c r="X129" s="351">
        <f>+'3.2.1.3'!X141/'3.2.1.3'!X129-1</f>
        <v>0.21948717948717955</v>
      </c>
      <c r="Y129" s="102" t="s">
        <v>39</v>
      </c>
      <c r="Z129" s="102" t="s">
        <v>39</v>
      </c>
      <c r="AA129" s="102" t="s">
        <v>39</v>
      </c>
      <c r="AB129" s="102" t="s">
        <v>39</v>
      </c>
      <c r="AC129" s="102" t="s">
        <v>39</v>
      </c>
      <c r="AD129" s="102">
        <f>+'3.2.1.3'!AD141/'3.2.1.3'!AD129-1</f>
        <v>1.1472051507170034</v>
      </c>
      <c r="AE129" s="102" t="s">
        <v>39</v>
      </c>
      <c r="AF129" s="102" t="s">
        <v>39</v>
      </c>
      <c r="AG129" s="102" t="s">
        <v>39</v>
      </c>
      <c r="AH129" s="102" t="s">
        <v>39</v>
      </c>
      <c r="AI129" s="490">
        <f>+'3.2.1.3'!AI141/'3.2.1.3'!AI129-1</f>
        <v>-0.42256708697057876</v>
      </c>
      <c r="AJ129" s="490"/>
      <c r="AK129" s="309">
        <f>+'3.2.1.3'!AK141/'3.2.1.3'!AK129-1</f>
        <v>3.7055299539170505</v>
      </c>
      <c r="AL129" s="314">
        <f>+'3.2.1.3'!AL141/'3.2.1.3'!AL129-1</f>
        <v>0.31700146986771194</v>
      </c>
    </row>
    <row r="130" spans="1:38" ht="15.75" x14ac:dyDescent="0.25">
      <c r="A130" s="496"/>
      <c r="B130" s="332" t="s">
        <v>20</v>
      </c>
      <c r="C130" s="260" t="s">
        <v>39</v>
      </c>
      <c r="D130" s="111" t="s">
        <v>39</v>
      </c>
      <c r="E130" s="111" t="s">
        <v>39</v>
      </c>
      <c r="F130" s="111" t="s">
        <v>39</v>
      </c>
      <c r="G130" s="132" t="s">
        <v>39</v>
      </c>
      <c r="H130" s="265">
        <f>+'3.2.1.3'!H142/'3.2.1.3'!H130-1</f>
        <v>7.8907270352633896E-2</v>
      </c>
      <c r="I130" s="112">
        <f>+'3.2.1.3'!I142/'3.2.1.3'!I130-1</f>
        <v>4.4822949350065144E-4</v>
      </c>
      <c r="J130" s="136">
        <f>+'3.2.1.3'!J142/'3.2.1.3'!J130-1</f>
        <v>5.3260073260073204E-2</v>
      </c>
      <c r="K130" s="100">
        <f>+'3.2.1.3'!K142/'3.2.1.3'!K130-1</f>
        <v>0.42583732057416257</v>
      </c>
      <c r="L130" s="112">
        <f>+'3.2.1.3'!L142/'3.2.1.3'!L130-1</f>
        <v>2.8988217692163865E-2</v>
      </c>
      <c r="M130" s="112">
        <f>+'3.2.1.3'!M142/'3.2.1.3'!M130-1</f>
        <v>-2.3002797637550532E-2</v>
      </c>
      <c r="N130" s="112">
        <f>+'3.2.1.3'!N142/'3.2.1.3'!N130-1</f>
        <v>0.28618364170845578</v>
      </c>
      <c r="O130" s="147">
        <f>+'3.2.1.3'!O142/'3.2.1.3'!O130-1</f>
        <v>0.13734604688120777</v>
      </c>
      <c r="P130" s="104" t="s">
        <v>39</v>
      </c>
      <c r="Q130" s="130">
        <f>+'3.2.1.3'!Q142/'3.2.1.3'!Q130-1</f>
        <v>0.39468599033816432</v>
      </c>
      <c r="R130" s="147">
        <f>+'3.2.1.3'!R142/'3.2.1.3'!R130-1</f>
        <v>0.39468599033816432</v>
      </c>
      <c r="S130" s="196" t="s">
        <v>39</v>
      </c>
      <c r="T130" s="102">
        <f>+'3.2.1.3'!T142/'3.2.1.3'!T130-1</f>
        <v>0.40899795501022496</v>
      </c>
      <c r="U130" s="336" t="s">
        <v>39</v>
      </c>
      <c r="V130" s="102" t="s">
        <v>39</v>
      </c>
      <c r="W130" s="102" t="s">
        <v>39</v>
      </c>
      <c r="X130" s="351">
        <f>+'3.2.1.3'!X142/'3.2.1.3'!X130-1</f>
        <v>0.40899795501022496</v>
      </c>
      <c r="Y130" s="102" t="s">
        <v>39</v>
      </c>
      <c r="Z130" s="102" t="s">
        <v>39</v>
      </c>
      <c r="AA130" s="102" t="s">
        <v>39</v>
      </c>
      <c r="AB130" s="102" t="s">
        <v>39</v>
      </c>
      <c r="AC130" s="102" t="s">
        <v>39</v>
      </c>
      <c r="AD130" s="102">
        <f>+'3.2.1.3'!AD142/'3.2.1.3'!AD130-1</f>
        <v>1.2930392437696936</v>
      </c>
      <c r="AE130" s="102" t="s">
        <v>39</v>
      </c>
      <c r="AF130" s="102" t="s">
        <v>39</v>
      </c>
      <c r="AG130" s="102" t="s">
        <v>39</v>
      </c>
      <c r="AH130" s="102" t="s">
        <v>39</v>
      </c>
      <c r="AI130" s="490">
        <f>+'3.2.1.3'!AI142/'3.2.1.3'!AI130-1</f>
        <v>-0.45986206896551729</v>
      </c>
      <c r="AJ130" s="490"/>
      <c r="AK130" s="309">
        <f>+'3.2.1.3'!AK142/'3.2.1.3'!AK130-1</f>
        <v>3.2186621697582911</v>
      </c>
      <c r="AL130" s="314">
        <f>+'3.2.1.3'!AL142/'3.2.1.3'!AL130-1</f>
        <v>0.57784174424301815</v>
      </c>
    </row>
    <row r="131" spans="1:38" ht="15.75" x14ac:dyDescent="0.25">
      <c r="A131" s="496"/>
      <c r="B131" s="332" t="s">
        <v>21</v>
      </c>
      <c r="C131" s="260" t="s">
        <v>39</v>
      </c>
      <c r="D131" s="111" t="s">
        <v>39</v>
      </c>
      <c r="E131" s="111" t="s">
        <v>39</v>
      </c>
      <c r="F131" s="111" t="s">
        <v>39</v>
      </c>
      <c r="G131" s="132" t="s">
        <v>39</v>
      </c>
      <c r="H131" s="196" t="s">
        <v>39</v>
      </c>
      <c r="I131" s="112">
        <f>+'3.2.1.3'!I143/'3.2.1.3'!I131-1</f>
        <v>0.65550166717187031</v>
      </c>
      <c r="J131" s="136">
        <f>+'3.2.1.3'!J143/'3.2.1.3'!J131-1</f>
        <v>1.6464080024249772</v>
      </c>
      <c r="K131" s="100">
        <f>+'3.2.1.3'!K143/'3.2.1.3'!K131-1</f>
        <v>8.1206496519721227E-3</v>
      </c>
      <c r="L131" s="112">
        <f>+'3.2.1.3'!L143/'3.2.1.3'!L131-1</f>
        <v>-0.14056939501779364</v>
      </c>
      <c r="M131" s="112">
        <f>+'3.2.1.3'!M143/'3.2.1.3'!M131-1</f>
        <v>-0.10590423059042309</v>
      </c>
      <c r="N131" s="112">
        <f>+'3.2.1.3'!N143/'3.2.1.3'!N131-1</f>
        <v>0.21529260999572841</v>
      </c>
      <c r="O131" s="147">
        <f>+'3.2.1.3'!O143/'3.2.1.3'!O131-1</f>
        <v>-1.7214295064799101E-2</v>
      </c>
      <c r="P131" s="104" t="s">
        <v>39</v>
      </c>
      <c r="Q131" s="130">
        <f>+'3.2.1.3'!Q143/'3.2.1.3'!Q131-1</f>
        <v>1.2158661629789531</v>
      </c>
      <c r="R131" s="147">
        <f>+'3.2.1.3'!R143/'3.2.1.3'!R131-1</f>
        <v>1.2158661629789531</v>
      </c>
      <c r="S131" s="196" t="s">
        <v>39</v>
      </c>
      <c r="T131" s="102">
        <f>+'3.2.1.3'!T143/'3.2.1.3'!T131-1</f>
        <v>0.18719689621726476</v>
      </c>
      <c r="U131" s="336" t="s">
        <v>39</v>
      </c>
      <c r="V131" s="102" t="s">
        <v>39</v>
      </c>
      <c r="W131" s="102" t="s">
        <v>39</v>
      </c>
      <c r="X131" s="351">
        <f>+'3.2.1.3'!X143/'3.2.1.3'!X131-1</f>
        <v>0.18719689621726476</v>
      </c>
      <c r="Y131" s="102" t="s">
        <v>39</v>
      </c>
      <c r="Z131" s="102" t="s">
        <v>39</v>
      </c>
      <c r="AA131" s="102" t="s">
        <v>39</v>
      </c>
      <c r="AB131" s="102" t="s">
        <v>39</v>
      </c>
      <c r="AC131" s="102" t="s">
        <v>39</v>
      </c>
      <c r="AD131" s="102">
        <f>+'3.2.1.3'!AD143/'3.2.1.3'!AD131-1</f>
        <v>1.2028985507246377</v>
      </c>
      <c r="AE131" s="102" t="s">
        <v>39</v>
      </c>
      <c r="AF131" s="102" t="s">
        <v>39</v>
      </c>
      <c r="AG131" s="102" t="s">
        <v>39</v>
      </c>
      <c r="AH131" s="102" t="s">
        <v>39</v>
      </c>
      <c r="AI131" s="490">
        <f>+'3.2.1.3'!AI143/'3.2.1.3'!AI131-1</f>
        <v>-0.30844585649986767</v>
      </c>
      <c r="AJ131" s="490"/>
      <c r="AK131" s="309">
        <f>+'3.2.1.3'!AK143/'3.2.1.3'!AK131-1</f>
        <v>3.4823091247672258</v>
      </c>
      <c r="AL131" s="314">
        <f>+'3.2.1.3'!AL143/'3.2.1.3'!AL131-1</f>
        <v>0.84904248019462303</v>
      </c>
    </row>
    <row r="132" spans="1:38" ht="15.75" x14ac:dyDescent="0.25">
      <c r="A132" s="496"/>
      <c r="B132" s="332" t="s">
        <v>22</v>
      </c>
      <c r="C132" s="260" t="s">
        <v>39</v>
      </c>
      <c r="D132" s="111" t="s">
        <v>39</v>
      </c>
      <c r="E132" s="111" t="s">
        <v>39</v>
      </c>
      <c r="F132" s="111" t="s">
        <v>39</v>
      </c>
      <c r="G132" s="132" t="s">
        <v>39</v>
      </c>
      <c r="H132" s="265">
        <f>+'3.2.1.3'!H144/'3.2.1.3'!H132-1</f>
        <v>0.31825185600224115</v>
      </c>
      <c r="I132" s="112">
        <f>+'3.2.1.3'!I144/'3.2.1.3'!I132-1</f>
        <v>-0.10197486535008982</v>
      </c>
      <c r="J132" s="136">
        <f>+'3.2.1.3'!J144/'3.2.1.3'!J132-1</f>
        <v>0.13407821229050287</v>
      </c>
      <c r="K132" s="100">
        <f>+'3.2.1.3'!K144/'3.2.1.3'!K132-1</f>
        <v>-0.27903921936573461</v>
      </c>
      <c r="L132" s="112">
        <f>+'3.2.1.3'!L144/'3.2.1.3'!L132-1</f>
        <v>2.6373257181253162E-2</v>
      </c>
      <c r="M132" s="112">
        <f>+'3.2.1.3'!M144/'3.2.1.3'!M132-1</f>
        <v>-1.2853208201570987E-2</v>
      </c>
      <c r="N132" s="112">
        <f>+'3.2.1.3'!N144/'3.2.1.3'!N132-1</f>
        <v>0.38057576716229047</v>
      </c>
      <c r="O132" s="147">
        <f>+'3.2.1.3'!O144/'3.2.1.3'!O132-1</f>
        <v>3.4662677418177745E-2</v>
      </c>
      <c r="P132" s="104" t="s">
        <v>39</v>
      </c>
      <c r="Q132" s="130">
        <f>+'3.2.1.3'!Q144/'3.2.1.3'!Q132-1</f>
        <v>1.5749077490774908</v>
      </c>
      <c r="R132" s="147">
        <f>+'3.2.1.3'!R144/'3.2.1.3'!R132-1</f>
        <v>1.5749077490774908</v>
      </c>
      <c r="S132" s="196" t="s">
        <v>39</v>
      </c>
      <c r="T132" s="102">
        <f>+'3.2.1.3'!T144/'3.2.1.3'!T132-1</f>
        <v>-0.3380281690140845</v>
      </c>
      <c r="U132" s="336" t="s">
        <v>39</v>
      </c>
      <c r="V132" s="102" t="s">
        <v>39</v>
      </c>
      <c r="W132" s="102" t="s">
        <v>39</v>
      </c>
      <c r="X132" s="351">
        <f>+'3.2.1.3'!X144/'3.2.1.3'!X132-1</f>
        <v>-0.3380281690140845</v>
      </c>
      <c r="Y132" s="102" t="s">
        <v>39</v>
      </c>
      <c r="Z132" s="102" t="s">
        <v>39</v>
      </c>
      <c r="AA132" s="102" t="s">
        <v>39</v>
      </c>
      <c r="AB132" s="102" t="s">
        <v>39</v>
      </c>
      <c r="AC132" s="102" t="s">
        <v>39</v>
      </c>
      <c r="AD132" s="102">
        <f>+'3.2.1.3'!AD144/'3.2.1.3'!AD132-1</f>
        <v>1.3416919261504545</v>
      </c>
      <c r="AE132" s="102" t="s">
        <v>39</v>
      </c>
      <c r="AF132" s="102" t="s">
        <v>39</v>
      </c>
      <c r="AG132" s="102" t="s">
        <v>39</v>
      </c>
      <c r="AH132" s="102" t="s">
        <v>39</v>
      </c>
      <c r="AI132" s="490">
        <f>+'3.2.1.3'!AI144/'3.2.1.3'!AI132-1</f>
        <v>-0.10372040586245768</v>
      </c>
      <c r="AJ132" s="490"/>
      <c r="AK132" s="309">
        <f>+'3.2.1.3'!AK144/'3.2.1.3'!AK132-1</f>
        <v>4.2094189772885606</v>
      </c>
      <c r="AL132" s="314">
        <f>+'3.2.1.3'!AL144/'3.2.1.3'!AL132-1</f>
        <v>0.6982595382941863</v>
      </c>
    </row>
    <row r="133" spans="1:38" ht="16.5" thickBot="1" x14ac:dyDescent="0.3">
      <c r="A133" s="496"/>
      <c r="B133" s="333" t="s">
        <v>23</v>
      </c>
      <c r="C133" s="261" t="s">
        <v>39</v>
      </c>
      <c r="D133" s="120" t="s">
        <v>39</v>
      </c>
      <c r="E133" s="120" t="s">
        <v>39</v>
      </c>
      <c r="F133" s="120" t="s">
        <v>39</v>
      </c>
      <c r="G133" s="133" t="s">
        <v>39</v>
      </c>
      <c r="H133" s="266">
        <f>+'3.2.1.3'!H145/'3.2.1.3'!H133-1</f>
        <v>-4.7398144413069776E-2</v>
      </c>
      <c r="I133" s="121">
        <f>+'3.2.1.3'!I145/'3.2.1.3'!I133-1</f>
        <v>-0.17916360968451939</v>
      </c>
      <c r="J133" s="137">
        <f>+'3.2.1.3'!J145/'3.2.1.3'!J133-1</f>
        <v>-0.10106987030063952</v>
      </c>
      <c r="K133" s="129">
        <f>+'3.2.1.3'!K145/'3.2.1.3'!K133-1</f>
        <v>-0.46024878312601403</v>
      </c>
      <c r="L133" s="121">
        <f>+'3.2.1.3'!L145/'3.2.1.3'!L133-1</f>
        <v>-0.13203743700503956</v>
      </c>
      <c r="M133" s="121">
        <f>+'3.2.1.3'!M145/'3.2.1.3'!M133-1</f>
        <v>0.23387423935091278</v>
      </c>
      <c r="N133" s="121">
        <f>+'3.2.1.3'!N145/'3.2.1.3'!N133-1</f>
        <v>0.40971619779402646</v>
      </c>
      <c r="O133" s="148">
        <f>+'3.2.1.3'!O145/'3.2.1.3'!O133-1</f>
        <v>7.0411886525755252E-2</v>
      </c>
      <c r="P133" s="141" t="s">
        <v>39</v>
      </c>
      <c r="Q133" s="121">
        <f>+'3.2.1.3'!Q145/'3.2.1.3'!Q133-1</f>
        <v>0.69761789013125908</v>
      </c>
      <c r="R133" s="148">
        <f>+'3.2.1.3'!R145/'3.2.1.3'!R133-1</f>
        <v>0.69761789013125908</v>
      </c>
      <c r="S133" s="197" t="s">
        <v>39</v>
      </c>
      <c r="T133" s="123">
        <f>+'3.2.1.3'!T145/'3.2.1.3'!T133-1</f>
        <v>9.4569288389513062E-2</v>
      </c>
      <c r="U133" s="337" t="s">
        <v>39</v>
      </c>
      <c r="V133" s="123" t="s">
        <v>39</v>
      </c>
      <c r="W133" s="123" t="s">
        <v>39</v>
      </c>
      <c r="X133" s="352">
        <f>+'3.2.1.3'!X145/'3.2.1.3'!X133-1</f>
        <v>9.4569288389513062E-2</v>
      </c>
      <c r="Y133" s="123" t="s">
        <v>39</v>
      </c>
      <c r="Z133" s="123" t="s">
        <v>39</v>
      </c>
      <c r="AA133" s="123" t="s">
        <v>39</v>
      </c>
      <c r="AB133" s="123" t="s">
        <v>39</v>
      </c>
      <c r="AC133" s="123" t="s">
        <v>39</v>
      </c>
      <c r="AD133" s="123">
        <f>+'3.2.1.3'!AD145/'3.2.1.3'!AD133-1</f>
        <v>1.0423473774720549</v>
      </c>
      <c r="AE133" s="123" t="s">
        <v>39</v>
      </c>
      <c r="AF133" s="123" t="s">
        <v>39</v>
      </c>
      <c r="AG133" s="123" t="s">
        <v>39</v>
      </c>
      <c r="AH133" s="123" t="s">
        <v>39</v>
      </c>
      <c r="AI133" s="499">
        <f>+'3.2.1.3'!AI145/'3.2.1.3'!AI133-1</f>
        <v>3.1670913724062721E-2</v>
      </c>
      <c r="AJ133" s="500"/>
      <c r="AK133" s="310">
        <f>+'3.2.1.3'!AK145/'3.2.1.3'!AK133-1</f>
        <v>4.9760778483578862</v>
      </c>
      <c r="AL133" s="316">
        <f>+'3.2.1.3'!AL145/'3.2.1.3'!AL133-1</f>
        <v>0.67281018101116574</v>
      </c>
    </row>
    <row r="134" spans="1:38" ht="15.75" x14ac:dyDescent="0.25">
      <c r="A134" s="492" t="s">
        <v>125</v>
      </c>
      <c r="B134" s="332" t="s">
        <v>12</v>
      </c>
      <c r="C134" s="260" t="s">
        <v>39</v>
      </c>
      <c r="D134" s="111" t="s">
        <v>39</v>
      </c>
      <c r="E134" s="111" t="s">
        <v>39</v>
      </c>
      <c r="F134" s="111" t="s">
        <v>39</v>
      </c>
      <c r="G134" s="132" t="s">
        <v>39</v>
      </c>
      <c r="H134" s="265">
        <f>+'3.2.1.3'!H146/'3.2.1.3'!H134-1</f>
        <v>0.19708276797829027</v>
      </c>
      <c r="I134" s="112">
        <f>+'3.2.1.3'!I146/'3.2.1.3'!I134-1</f>
        <v>-0.28088853838065198</v>
      </c>
      <c r="J134" s="136">
        <f>+'3.2.1.3'!J146/'3.2.1.3'!J134-1</f>
        <v>-7.2200829383886278E-2</v>
      </c>
      <c r="K134" s="100">
        <f>+'3.2.1.3'!K146/'3.2.1.3'!K134-1</f>
        <v>-4.3232841565105873E-2</v>
      </c>
      <c r="L134" s="112">
        <f>+'3.2.1.3'!L146/'3.2.1.3'!L134-1</f>
        <v>1.0171461784365121E-2</v>
      </c>
      <c r="M134" s="112">
        <f>+'3.2.1.3'!M146/'3.2.1.3'!M134-1</f>
        <v>0.66482965931863736</v>
      </c>
      <c r="N134" s="112">
        <f>+'3.2.1.3'!N146/'3.2.1.3'!N134-1</f>
        <v>0.91307589086029517</v>
      </c>
      <c r="O134" s="147">
        <f>+'3.2.1.3'!O146/'3.2.1.3'!O134-1</f>
        <v>0.38017570144374835</v>
      </c>
      <c r="P134" s="104" t="s">
        <v>39</v>
      </c>
      <c r="Q134" s="130">
        <f>+'3.2.1.3'!Q146/'3.2.1.3'!Q134-1</f>
        <v>1.1698984302862421</v>
      </c>
      <c r="R134" s="147">
        <f>+'3.2.1.3'!R146/'3.2.1.3'!R134-1</f>
        <v>1.1698984302862421</v>
      </c>
      <c r="S134" s="196" t="s">
        <v>39</v>
      </c>
      <c r="T134" s="102">
        <f>+'3.2.1.3'!T146/'3.2.1.3'!T134-1</f>
        <v>0.46881720430107521</v>
      </c>
      <c r="U134" s="336" t="s">
        <v>39</v>
      </c>
      <c r="V134" s="102" t="s">
        <v>39</v>
      </c>
      <c r="W134" s="102" t="s">
        <v>39</v>
      </c>
      <c r="X134" s="351">
        <f>+'3.2.1.3'!X146/'3.2.1.3'!X134-1</f>
        <v>0.46881720430107521</v>
      </c>
      <c r="Y134" s="102" t="s">
        <v>39</v>
      </c>
      <c r="Z134" s="102" t="s">
        <v>39</v>
      </c>
      <c r="AA134" s="102" t="s">
        <v>39</v>
      </c>
      <c r="AB134" s="102" t="s">
        <v>39</v>
      </c>
      <c r="AC134" s="102" t="s">
        <v>39</v>
      </c>
      <c r="AD134" s="102">
        <f>+'3.2.1.3'!AD146/'3.2.1.3'!AD134-1</f>
        <v>1.5698685540950454</v>
      </c>
      <c r="AE134" s="102" t="s">
        <v>39</v>
      </c>
      <c r="AF134" s="102" t="s">
        <v>39</v>
      </c>
      <c r="AG134" s="102" t="s">
        <v>39</v>
      </c>
      <c r="AH134" s="102" t="s">
        <v>39</v>
      </c>
      <c r="AI134" s="490">
        <f>+'3.2.1.3'!AI146/'3.2.1.3'!AI134-1</f>
        <v>-0.29782903663500682</v>
      </c>
      <c r="AJ134" s="490"/>
      <c r="AK134" s="309">
        <f>+'3.2.1.3'!AK146/'3.2.1.3'!AK134-1</f>
        <v>8.6436082604839726</v>
      </c>
      <c r="AL134" s="314">
        <f>+'3.2.1.3'!AL146/'3.2.1.3'!AL134-1</f>
        <v>1.5110005384229779</v>
      </c>
    </row>
    <row r="135" spans="1:38" ht="15.75" x14ac:dyDescent="0.25">
      <c r="A135" s="493"/>
      <c r="B135" s="332" t="s">
        <v>13</v>
      </c>
      <c r="C135" s="260" t="s">
        <v>39</v>
      </c>
      <c r="D135" s="111" t="s">
        <v>39</v>
      </c>
      <c r="E135" s="111" t="s">
        <v>39</v>
      </c>
      <c r="F135" s="111" t="s">
        <v>39</v>
      </c>
      <c r="G135" s="132" t="s">
        <v>39</v>
      </c>
      <c r="H135" s="265">
        <f>+'3.2.1.3'!H147/'3.2.1.3'!H135-1</f>
        <v>2.1522518931845314E-2</v>
      </c>
      <c r="I135" s="112">
        <f>+'3.2.1.3'!I147/'3.2.1.3'!I135-1</f>
        <v>-0.17355821545157779</v>
      </c>
      <c r="J135" s="136">
        <f>+'3.2.1.3'!J147/'3.2.1.3'!J135-1</f>
        <v>-4.7652733118971113E-2</v>
      </c>
      <c r="K135" s="100">
        <f>+'3.2.1.3'!K147/'3.2.1.3'!K135-1</f>
        <v>-0.18427895981087472</v>
      </c>
      <c r="L135" s="112">
        <f>+'3.2.1.3'!L147/'3.2.1.3'!L135-1</f>
        <v>0.10890454836643171</v>
      </c>
      <c r="M135" s="112">
        <f>+'3.2.1.3'!M147/'3.2.1.3'!M135-1</f>
        <v>0.22806188732727062</v>
      </c>
      <c r="N135" s="112">
        <f>+'3.2.1.3'!N147/'3.2.1.3'!N135-1</f>
        <v>0.89448593675512478</v>
      </c>
      <c r="O135" s="147">
        <f>+'3.2.1.3'!O147/'3.2.1.3'!O135-1</f>
        <v>0.22675128970947589</v>
      </c>
      <c r="P135" s="104" t="s">
        <v>39</v>
      </c>
      <c r="Q135" s="130">
        <f>+'3.2.1.3'!Q147/'3.2.1.3'!Q135-1</f>
        <v>0.11882640586797066</v>
      </c>
      <c r="R135" s="147">
        <f>+'3.2.1.3'!R147/'3.2.1.3'!R135-1</f>
        <v>0.11882640586797066</v>
      </c>
      <c r="S135" s="196" t="s">
        <v>39</v>
      </c>
      <c r="T135" s="102">
        <f>+'3.2.1.3'!T147/'3.2.1.3'!T135-1</f>
        <v>0.11561181434599166</v>
      </c>
      <c r="U135" s="336" t="s">
        <v>39</v>
      </c>
      <c r="V135" s="102" t="s">
        <v>39</v>
      </c>
      <c r="W135" s="102" t="s">
        <v>39</v>
      </c>
      <c r="X135" s="351">
        <f>+'3.2.1.3'!X147/'3.2.1.3'!X135-1</f>
        <v>0.11561181434599166</v>
      </c>
      <c r="Y135" s="102" t="s">
        <v>39</v>
      </c>
      <c r="Z135" s="102" t="s">
        <v>39</v>
      </c>
      <c r="AA135" s="102" t="s">
        <v>39</v>
      </c>
      <c r="AB135" s="102" t="s">
        <v>39</v>
      </c>
      <c r="AC135" s="102" t="s">
        <v>39</v>
      </c>
      <c r="AD135" s="102">
        <f>+'3.2.1.3'!AD147/'3.2.1.3'!AD135-1</f>
        <v>1.218039935735598</v>
      </c>
      <c r="AE135" s="102" t="s">
        <v>39</v>
      </c>
      <c r="AF135" s="102" t="s">
        <v>39</v>
      </c>
      <c r="AG135" s="102" t="s">
        <v>39</v>
      </c>
      <c r="AH135" s="102" t="s">
        <v>39</v>
      </c>
      <c r="AI135" s="490">
        <f>+'3.2.1.3'!AI147/'3.2.1.3'!AI135-1</f>
        <v>-0.50482758620689649</v>
      </c>
      <c r="AJ135" s="490"/>
      <c r="AK135" s="309">
        <f>+'3.2.1.3'!AK147/'3.2.1.3'!AK135-1</f>
        <v>8.1618641944374843</v>
      </c>
      <c r="AL135" s="314">
        <f>+'3.2.1.3'!AL147/'3.2.1.3'!AL135-1</f>
        <v>1.2710845516309179</v>
      </c>
    </row>
    <row r="136" spans="1:38" ht="15.75" x14ac:dyDescent="0.25">
      <c r="A136" s="493"/>
      <c r="B136" s="332" t="s">
        <v>14</v>
      </c>
      <c r="C136" s="260" t="s">
        <v>39</v>
      </c>
      <c r="D136" s="111" t="s">
        <v>39</v>
      </c>
      <c r="E136" s="111" t="s">
        <v>39</v>
      </c>
      <c r="F136" s="111" t="s">
        <v>39</v>
      </c>
      <c r="G136" s="132" t="s">
        <v>39</v>
      </c>
      <c r="H136" s="265">
        <f>+'3.2.1.3'!H148/'3.2.1.3'!H136-1</f>
        <v>2.0507996237064896E-2</v>
      </c>
      <c r="I136" s="112">
        <f>+'3.2.1.3'!I148/'3.2.1.3'!I136-1</f>
        <v>-5.6240499915554798E-2</v>
      </c>
      <c r="J136" s="136">
        <f>+'3.2.1.3'!J148/'3.2.1.3'!J136-1</f>
        <v>-6.9482206513201694E-3</v>
      </c>
      <c r="K136" s="100">
        <f>+'3.2.1.3'!K148/'3.2.1.3'!K136-1</f>
        <v>-0.17286098371026415</v>
      </c>
      <c r="L136" s="112">
        <f>+'3.2.1.3'!L148/'3.2.1.3'!L136-1</f>
        <v>-0.10132986412257883</v>
      </c>
      <c r="M136" s="112">
        <f>+'3.2.1.3'!M148/'3.2.1.3'!M136-1</f>
        <v>7.5634678183924997E-2</v>
      </c>
      <c r="N136" s="112">
        <f>+'3.2.1.3'!N148/'3.2.1.3'!N136-1</f>
        <v>0.54475069681015786</v>
      </c>
      <c r="O136" s="147">
        <f>+'3.2.1.3'!O148/'3.2.1.3'!O136-1</f>
        <v>8.3653055631679907E-2</v>
      </c>
      <c r="P136" s="104" t="s">
        <v>39</v>
      </c>
      <c r="Q136" s="130">
        <f>+'3.2.1.3'!Q148/'3.2.1.3'!Q136-1</f>
        <v>0.86695589298626174</v>
      </c>
      <c r="R136" s="147">
        <f>+'3.2.1.3'!R148/'3.2.1.3'!R136-1</f>
        <v>0.86695589298626174</v>
      </c>
      <c r="S136" s="196" t="s">
        <v>39</v>
      </c>
      <c r="T136" s="102">
        <f>+'3.2.1.3'!T148/'3.2.1.3'!T136-1</f>
        <v>9.0838509316770288E-2</v>
      </c>
      <c r="U136" s="336" t="s">
        <v>39</v>
      </c>
      <c r="V136" s="102" t="s">
        <v>39</v>
      </c>
      <c r="W136" s="102" t="s">
        <v>39</v>
      </c>
      <c r="X136" s="351">
        <f>+'3.2.1.3'!X148/'3.2.1.3'!X136-1</f>
        <v>9.0838509316770288E-2</v>
      </c>
      <c r="Y136" s="102" t="s">
        <v>39</v>
      </c>
      <c r="Z136" s="102" t="s">
        <v>39</v>
      </c>
      <c r="AA136" s="102" t="s">
        <v>39</v>
      </c>
      <c r="AB136" s="102" t="s">
        <v>39</v>
      </c>
      <c r="AC136" s="102" t="s">
        <v>39</v>
      </c>
      <c r="AD136" s="102">
        <f>+'3.2.1.3'!AD148/'3.2.1.3'!AD136-1</f>
        <v>0.90488739817920449</v>
      </c>
      <c r="AE136" s="102" t="s">
        <v>39</v>
      </c>
      <c r="AF136" s="102" t="s">
        <v>39</v>
      </c>
      <c r="AG136" s="102" t="s">
        <v>39</v>
      </c>
      <c r="AH136" s="102" t="s">
        <v>39</v>
      </c>
      <c r="AI136" s="490">
        <f>+'3.2.1.3'!AI148/'3.2.1.3'!AI136-1</f>
        <v>-0.1205357142857143</v>
      </c>
      <c r="AJ136" s="490"/>
      <c r="AK136" s="309">
        <f>+'3.2.1.3'!AK148/'3.2.1.3'!AK136-1</f>
        <v>5.4290791599353794</v>
      </c>
      <c r="AL136" s="314">
        <f>+'3.2.1.3'!AL148/'3.2.1.3'!AL136-1</f>
        <v>0.68216614167460254</v>
      </c>
    </row>
    <row r="137" spans="1:38" ht="15.75" x14ac:dyDescent="0.25">
      <c r="A137" s="493"/>
      <c r="B137" s="332" t="s">
        <v>15</v>
      </c>
      <c r="C137" s="260" t="s">
        <v>39</v>
      </c>
      <c r="D137" s="111" t="s">
        <v>39</v>
      </c>
      <c r="E137" s="111" t="s">
        <v>39</v>
      </c>
      <c r="F137" s="111" t="s">
        <v>39</v>
      </c>
      <c r="G137" s="132" t="s">
        <v>39</v>
      </c>
      <c r="H137" s="196">
        <f>+'3.2.1.3'!H149/'3.2.1.3'!H137-1</f>
        <v>-0.50950689511073965</v>
      </c>
      <c r="I137" s="112">
        <f>+'3.2.1.3'!I149/'3.2.1.3'!I137-1</f>
        <v>0.37165212157688843</v>
      </c>
      <c r="J137" s="136">
        <f>+'3.2.1.3'!J149/'3.2.1.3'!J137-1</f>
        <v>-0.14841534097915898</v>
      </c>
      <c r="K137" s="100">
        <f>+'3.2.1.3'!K149/'3.2.1.3'!K137-1</f>
        <v>-0.12248929864998359</v>
      </c>
      <c r="L137" s="112">
        <f>+'3.2.1.3'!L149/'3.2.1.3'!L137-1</f>
        <v>-0.26265879405976023</v>
      </c>
      <c r="M137" s="112">
        <f>+'3.2.1.3'!M149/'3.2.1.3'!M137-1</f>
        <v>-5.4308904273096203E-2</v>
      </c>
      <c r="N137" s="112">
        <f>+'3.2.1.3'!N149/'3.2.1.3'!N137-1</f>
        <v>0.47191183223633848</v>
      </c>
      <c r="O137" s="147">
        <f>+'3.2.1.3'!O149/'3.2.1.3'!O137-1</f>
        <v>1.5654399036652444E-2</v>
      </c>
      <c r="P137" s="104" t="s">
        <v>39</v>
      </c>
      <c r="Q137" s="130">
        <f>+'3.2.1.3'!Q149/'3.2.1.3'!Q137-1</f>
        <v>0.56092579986385305</v>
      </c>
      <c r="R137" s="147">
        <f>+'3.2.1.3'!R149/'3.2.1.3'!R137-1</f>
        <v>0.56092579986385305</v>
      </c>
      <c r="S137" s="196" t="s">
        <v>39</v>
      </c>
      <c r="T137" s="102">
        <f>+'3.2.1.3'!T149/'3.2.1.3'!T137-1</f>
        <v>0.22372881355932206</v>
      </c>
      <c r="U137" s="336" t="s">
        <v>39</v>
      </c>
      <c r="V137" s="102" t="s">
        <v>39</v>
      </c>
      <c r="W137" s="102" t="s">
        <v>39</v>
      </c>
      <c r="X137" s="351">
        <f>+'3.2.1.3'!X149/'3.2.1.3'!X137-1</f>
        <v>0.22372881355932206</v>
      </c>
      <c r="Y137" s="102" t="s">
        <v>39</v>
      </c>
      <c r="Z137" s="102" t="s">
        <v>39</v>
      </c>
      <c r="AA137" s="102" t="s">
        <v>39</v>
      </c>
      <c r="AB137" s="102" t="s">
        <v>39</v>
      </c>
      <c r="AC137" s="102" t="s">
        <v>39</v>
      </c>
      <c r="AD137" s="102">
        <f>+'3.2.1.3'!AD149/'3.2.1.3'!AD137-1</f>
        <v>0.91423904165532255</v>
      </c>
      <c r="AE137" s="102" t="s">
        <v>39</v>
      </c>
      <c r="AF137" s="102" t="s">
        <v>39</v>
      </c>
      <c r="AG137" s="102" t="s">
        <v>39</v>
      </c>
      <c r="AH137" s="102" t="s">
        <v>39</v>
      </c>
      <c r="AI137" s="490">
        <f>+'3.2.1.3'!AI149/'3.2.1.3'!AI137-1</f>
        <v>-0.31886087768440707</v>
      </c>
      <c r="AJ137" s="490"/>
      <c r="AK137" s="309">
        <f>+'3.2.1.3'!AK149/'3.2.1.3'!AK137-1</f>
        <v>3.5578675838349101</v>
      </c>
      <c r="AL137" s="314">
        <f>+'3.2.1.3'!AL149/'3.2.1.3'!AL137-1</f>
        <v>0.3860230997346652</v>
      </c>
    </row>
    <row r="138" spans="1:38" ht="15.75" x14ac:dyDescent="0.25">
      <c r="A138" s="493"/>
      <c r="B138" s="332" t="s">
        <v>16</v>
      </c>
      <c r="C138" s="260" t="s">
        <v>39</v>
      </c>
      <c r="D138" s="111" t="s">
        <v>39</v>
      </c>
      <c r="E138" s="111" t="s">
        <v>39</v>
      </c>
      <c r="F138" s="111" t="s">
        <v>39</v>
      </c>
      <c r="G138" s="132" t="s">
        <v>39</v>
      </c>
      <c r="H138" s="265">
        <f>+'3.2.1.3'!H150/'3.2.1.3'!H138-1</f>
        <v>0.12128848471567877</v>
      </c>
      <c r="I138" s="112">
        <f>+'3.2.1.3'!I150/'3.2.1.3'!I138-1</f>
        <v>-0.23252937538651819</v>
      </c>
      <c r="J138" s="136">
        <f>+'3.2.1.3'!J150/'3.2.1.3'!J138-1</f>
        <v>-4.4910527538926326E-2</v>
      </c>
      <c r="K138" s="100">
        <f>+'3.2.1.3'!K150/'3.2.1.3'!K138-1</f>
        <v>-0.26511482580846746</v>
      </c>
      <c r="L138" s="112">
        <f>+'3.2.1.3'!L150/'3.2.1.3'!L138-1</f>
        <v>-0.4640535749458341</v>
      </c>
      <c r="M138" s="112">
        <f>+'3.2.1.3'!M150/'3.2.1.3'!M138-1</f>
        <v>-0.29013196769745908</v>
      </c>
      <c r="N138" s="112">
        <f>+'3.2.1.3'!N150/'3.2.1.3'!N138-1</f>
        <v>0.59928825622775794</v>
      </c>
      <c r="O138" s="147">
        <f>+'3.2.1.3'!O150/'3.2.1.3'!O138-1</f>
        <v>-0.13323792749156027</v>
      </c>
      <c r="P138" s="104" t="s">
        <v>39</v>
      </c>
      <c r="Q138" s="130">
        <f>+'3.2.1.3'!Q150/'3.2.1.3'!Q138-1</f>
        <v>0.6733449477351916</v>
      </c>
      <c r="R138" s="147">
        <f>+'3.2.1.3'!R150/'3.2.1.3'!R138-1</f>
        <v>0.6733449477351916</v>
      </c>
      <c r="S138" s="196" t="s">
        <v>39</v>
      </c>
      <c r="T138" s="102">
        <f>+'3.2.1.3'!T150/'3.2.1.3'!T138-1</f>
        <v>0.73769024171888997</v>
      </c>
      <c r="U138" s="336" t="s">
        <v>39</v>
      </c>
      <c r="V138" s="102" t="s">
        <v>39</v>
      </c>
      <c r="W138" s="102" t="s">
        <v>39</v>
      </c>
      <c r="X138" s="351">
        <f>+'3.2.1.3'!X150/'3.2.1.3'!X138-1</f>
        <v>0.73769024171888997</v>
      </c>
      <c r="Y138" s="102" t="s">
        <v>39</v>
      </c>
      <c r="Z138" s="102" t="s">
        <v>39</v>
      </c>
      <c r="AA138" s="102" t="s">
        <v>39</v>
      </c>
      <c r="AB138" s="102" t="s">
        <v>39</v>
      </c>
      <c r="AC138" s="102" t="s">
        <v>39</v>
      </c>
      <c r="AD138" s="102">
        <f>+'3.2.1.3'!AD150/'3.2.1.3'!AD138-1</f>
        <v>0.67522573363431149</v>
      </c>
      <c r="AE138" s="102" t="s">
        <v>39</v>
      </c>
      <c r="AF138" s="102" t="s">
        <v>39</v>
      </c>
      <c r="AG138" s="102" t="s">
        <v>39</v>
      </c>
      <c r="AH138" s="102" t="s">
        <v>39</v>
      </c>
      <c r="AI138" s="490">
        <f>+'3.2.1.3'!AI150/'3.2.1.3'!AI138-1</f>
        <v>3.0155642023346196E-2</v>
      </c>
      <c r="AJ138" s="490"/>
      <c r="AK138" s="309">
        <f>+'3.2.1.3'!AK150/'3.2.1.3'!AK138-1</f>
        <v>3.6865704286964132</v>
      </c>
      <c r="AL138" s="314">
        <f>+'3.2.1.3'!AL150/'3.2.1.3'!AL138-1</f>
        <v>0.27383481803473608</v>
      </c>
    </row>
    <row r="139" spans="1:38" ht="15.75" x14ac:dyDescent="0.25">
      <c r="A139" s="493"/>
      <c r="B139" s="332" t="s">
        <v>17</v>
      </c>
      <c r="C139" s="260" t="s">
        <v>39</v>
      </c>
      <c r="D139" s="111" t="s">
        <v>39</v>
      </c>
      <c r="E139" s="111" t="s">
        <v>39</v>
      </c>
      <c r="F139" s="111" t="s">
        <v>39</v>
      </c>
      <c r="G139" s="132" t="s">
        <v>39</v>
      </c>
      <c r="H139" s="265">
        <f>+'3.2.1.3'!H151/'3.2.1.3'!H139-1</f>
        <v>0.15057283142389521</v>
      </c>
      <c r="I139" s="112">
        <f>+'3.2.1.3'!I151/'3.2.1.3'!I139-1</f>
        <v>-0.31122683412467456</v>
      </c>
      <c r="J139" s="136">
        <f>+'3.2.1.3'!J151/'3.2.1.3'!J139-1</f>
        <v>-4.1544539314387618E-2</v>
      </c>
      <c r="K139" s="100">
        <f>+'3.2.1.3'!K151/'3.2.1.3'!K139-1</f>
        <v>-0.43168099506127677</v>
      </c>
      <c r="L139" s="112">
        <f>+'3.2.1.3'!L151/'3.2.1.3'!L139-1</f>
        <v>-0.51973258572352821</v>
      </c>
      <c r="M139" s="112">
        <f>+'3.2.1.3'!M151/'3.2.1.3'!M139-1</f>
        <v>-0.5191815856777493</v>
      </c>
      <c r="N139" s="112">
        <f>+'3.2.1.3'!N151/'3.2.1.3'!N139-1</f>
        <v>0.3596330275229358</v>
      </c>
      <c r="O139" s="147">
        <f>+'3.2.1.3'!O151/'3.2.1.3'!O139-1</f>
        <v>-0.30804394899350385</v>
      </c>
      <c r="P139" s="104" t="s">
        <v>39</v>
      </c>
      <c r="Q139" s="130">
        <f>+'3.2.1.3'!Q151/'3.2.1.3'!Q139-1</f>
        <v>-0.35544340302811828</v>
      </c>
      <c r="R139" s="147">
        <f>+'3.2.1.3'!R151/'3.2.1.3'!R139-1</f>
        <v>-0.35544340302811828</v>
      </c>
      <c r="S139" s="196" t="s">
        <v>39</v>
      </c>
      <c r="T139" s="102">
        <f>+'3.2.1.3'!T151/'3.2.1.3'!T139-1</f>
        <v>0.6937299035369775</v>
      </c>
      <c r="U139" s="336" t="s">
        <v>39</v>
      </c>
      <c r="V139" s="102" t="s">
        <v>39</v>
      </c>
      <c r="W139" s="102" t="s">
        <v>39</v>
      </c>
      <c r="X139" s="351">
        <f>+'3.2.1.3'!X151/'3.2.1.3'!X139-1</f>
        <v>0.6937299035369775</v>
      </c>
      <c r="Y139" s="102" t="s">
        <v>39</v>
      </c>
      <c r="Z139" s="102" t="s">
        <v>39</v>
      </c>
      <c r="AA139" s="102" t="s">
        <v>39</v>
      </c>
      <c r="AB139" s="102" t="s">
        <v>39</v>
      </c>
      <c r="AC139" s="102" t="s">
        <v>39</v>
      </c>
      <c r="AD139" s="102">
        <f>+'3.2.1.3'!AD151/'3.2.1.3'!AD139-1</f>
        <v>0.50607767565965012</v>
      </c>
      <c r="AE139" s="102" t="s">
        <v>39</v>
      </c>
      <c r="AF139" s="102" t="s">
        <v>39</v>
      </c>
      <c r="AG139" s="102" t="s">
        <v>39</v>
      </c>
      <c r="AH139" s="102" t="s">
        <v>39</v>
      </c>
      <c r="AI139" s="490">
        <f>+'3.2.1.3'!AI151/'3.2.1.3'!AI139-1</f>
        <v>0.70833333333333326</v>
      </c>
      <c r="AJ139" s="490"/>
      <c r="AK139" s="309">
        <f>+'3.2.1.3'!AK151/'3.2.1.3'!AK139-1</f>
        <v>3.0246105215624297</v>
      </c>
      <c r="AL139" s="314">
        <f>+'3.2.1.3'!AL151/'3.2.1.3'!AL139-1</f>
        <v>0.11389750901618712</v>
      </c>
    </row>
    <row r="140" spans="1:38" ht="15.75" x14ac:dyDescent="0.25">
      <c r="A140" s="493"/>
      <c r="B140" s="332" t="s">
        <v>18</v>
      </c>
      <c r="C140" s="260" t="s">
        <v>39</v>
      </c>
      <c r="D140" s="111" t="s">
        <v>39</v>
      </c>
      <c r="E140" s="111" t="s">
        <v>39</v>
      </c>
      <c r="F140" s="111" t="s">
        <v>39</v>
      </c>
      <c r="G140" s="132" t="s">
        <v>39</v>
      </c>
      <c r="H140" s="265">
        <f>+'3.2.1.3'!H152/'3.2.1.3'!H140-1</f>
        <v>0.44061640066042917</v>
      </c>
      <c r="I140" s="112">
        <f>+'3.2.1.3'!I152/'3.2.1.3'!I140-1</f>
        <v>5.477451159393798E-3</v>
      </c>
      <c r="J140" s="136">
        <f>+'3.2.1.3'!J152/'3.2.1.3'!J140-1</f>
        <v>0.27695371514901801</v>
      </c>
      <c r="K140" s="100">
        <f>+'3.2.1.3'!K152/'3.2.1.3'!K140-1</f>
        <v>-0.23705722070844681</v>
      </c>
      <c r="L140" s="112">
        <f>+'3.2.1.3'!L152/'3.2.1.3'!L140-1</f>
        <v>-0.20257319154522779</v>
      </c>
      <c r="M140" s="112">
        <f>+'3.2.1.3'!M152/'3.2.1.3'!M140-1</f>
        <v>-0.23227976842434672</v>
      </c>
      <c r="N140" s="112">
        <f>+'3.2.1.3'!N152/'3.2.1.3'!N140-1</f>
        <v>0.34855192768861842</v>
      </c>
      <c r="O140" s="147">
        <f>+'3.2.1.3'!O152/'3.2.1.3'!O140-1</f>
        <v>-7.3437461687467787E-2</v>
      </c>
      <c r="P140" s="104" t="s">
        <v>39</v>
      </c>
      <c r="Q140" s="130">
        <f>+'3.2.1.3'!Q152/'3.2.1.3'!Q140-1</f>
        <v>-0.2374005305039788</v>
      </c>
      <c r="R140" s="147">
        <f>+'3.2.1.3'!R152/'3.2.1.3'!R140-1</f>
        <v>-0.2374005305039788</v>
      </c>
      <c r="S140" s="196" t="s">
        <v>39</v>
      </c>
      <c r="T140" s="102">
        <f>+'3.2.1.3'!T152/'3.2.1.3'!T140-1</f>
        <v>0.85217391304347823</v>
      </c>
      <c r="U140" s="336" t="s">
        <v>39</v>
      </c>
      <c r="V140" s="102" t="s">
        <v>39</v>
      </c>
      <c r="W140" s="102" t="s">
        <v>39</v>
      </c>
      <c r="X140" s="351">
        <f>+'3.2.1.3'!X152/'3.2.1.3'!X140-1</f>
        <v>0.85217391304347823</v>
      </c>
      <c r="Y140" s="102" t="s">
        <v>39</v>
      </c>
      <c r="Z140" s="102" t="s">
        <v>39</v>
      </c>
      <c r="AA140" s="102" t="s">
        <v>39</v>
      </c>
      <c r="AB140" s="102" t="s">
        <v>39</v>
      </c>
      <c r="AC140" s="102" t="s">
        <v>39</v>
      </c>
      <c r="AD140" s="102">
        <f>+'3.2.1.3'!AD152/'3.2.1.3'!AD140-1</f>
        <v>5.2990766760337316E-2</v>
      </c>
      <c r="AE140" s="102" t="s">
        <v>39</v>
      </c>
      <c r="AF140" s="102" t="s">
        <v>39</v>
      </c>
      <c r="AG140" s="102" t="s">
        <v>39</v>
      </c>
      <c r="AH140" s="102" t="s">
        <v>39</v>
      </c>
      <c r="AI140" s="490">
        <f>+'3.2.1.3'!AI152/'3.2.1.3'!AI140-1</f>
        <v>0.37201684604585861</v>
      </c>
      <c r="AJ140" s="490"/>
      <c r="AK140" s="309">
        <f>+'3.2.1.3'!AK152/'3.2.1.3'!AK140-1</f>
        <v>-0.21838278068644557</v>
      </c>
      <c r="AL140" s="314">
        <f>+'3.2.1.3'!AL152/'3.2.1.3'!AL140-1</f>
        <v>-7.4551564015400085E-2</v>
      </c>
    </row>
    <row r="141" spans="1:38" ht="15.75" x14ac:dyDescent="0.25">
      <c r="A141" s="493"/>
      <c r="B141" s="332" t="s">
        <v>19</v>
      </c>
      <c r="C141" s="260" t="s">
        <v>39</v>
      </c>
      <c r="D141" s="111" t="s">
        <v>39</v>
      </c>
      <c r="E141" s="111" t="s">
        <v>39</v>
      </c>
      <c r="F141" s="111" t="s">
        <v>39</v>
      </c>
      <c r="G141" s="132" t="s">
        <v>39</v>
      </c>
      <c r="H141" s="265">
        <f>+'3.2.1.3'!H153/'3.2.1.3'!H141-1</f>
        <v>3.1702936096718481</v>
      </c>
      <c r="I141" s="112">
        <f>+'3.2.1.3'!I153/'3.2.1.3'!I141-1</f>
        <v>-1.8618121638394713E-2</v>
      </c>
      <c r="J141" s="136">
        <f>+'3.2.1.3'!J153/'3.2.1.3'!J141-1</f>
        <v>1.1758312847716392</v>
      </c>
      <c r="K141" s="100">
        <f>+'3.2.1.3'!K153/'3.2.1.3'!K141-1</f>
        <v>6.6412629286880742E-2</v>
      </c>
      <c r="L141" s="112">
        <f>+'3.2.1.3'!L153/'3.2.1.3'!L141-1</f>
        <v>-0.46143812163704545</v>
      </c>
      <c r="M141" s="112">
        <f>+'3.2.1.3'!M153/'3.2.1.3'!M141-1</f>
        <v>-0.28773584905660377</v>
      </c>
      <c r="N141" s="112">
        <f>+'3.2.1.3'!N153/'3.2.1.3'!N141-1</f>
        <v>0.45875643343997785</v>
      </c>
      <c r="O141" s="147">
        <f>+'3.2.1.3'!O153/'3.2.1.3'!O141-1</f>
        <v>-7.0597631697746244E-2</v>
      </c>
      <c r="P141" s="104" t="s">
        <v>39</v>
      </c>
      <c r="Q141" s="130">
        <f>+'3.2.1.3'!Q153/'3.2.1.3'!Q141-1</f>
        <v>-0.41168831168831166</v>
      </c>
      <c r="R141" s="147">
        <f>+'3.2.1.3'!R153/'3.2.1.3'!R141-1</f>
        <v>-0.41168831168831166</v>
      </c>
      <c r="S141" s="196" t="s">
        <v>39</v>
      </c>
      <c r="T141" s="102">
        <f>+'3.2.1.3'!T153/'3.2.1.3'!T141-1</f>
        <v>1.1354079058031958</v>
      </c>
      <c r="U141" s="336" t="s">
        <v>39</v>
      </c>
      <c r="V141" s="102" t="s">
        <v>39</v>
      </c>
      <c r="W141" s="102" t="s">
        <v>39</v>
      </c>
      <c r="X141" s="351">
        <f>+'3.2.1.3'!X153/'3.2.1.3'!X141-1</f>
        <v>1.1354079058031958</v>
      </c>
      <c r="Y141" s="102" t="s">
        <v>39</v>
      </c>
      <c r="Z141" s="102" t="s">
        <v>39</v>
      </c>
      <c r="AA141" s="102" t="s">
        <v>39</v>
      </c>
      <c r="AB141" s="102" t="s">
        <v>39</v>
      </c>
      <c r="AC141" s="102" t="s">
        <v>39</v>
      </c>
      <c r="AD141" s="102">
        <f>+'3.2.1.3'!AD153/'3.2.1.3'!AD141-1</f>
        <v>-7.3599563854436223E-3</v>
      </c>
      <c r="AE141" s="102" t="s">
        <v>39</v>
      </c>
      <c r="AF141" s="102" t="s">
        <v>39</v>
      </c>
      <c r="AG141" s="102" t="s">
        <v>39</v>
      </c>
      <c r="AH141" s="102" t="s">
        <v>39</v>
      </c>
      <c r="AI141" s="490">
        <f>+'3.2.1.3'!AI153/'3.2.1.3'!AI141-1</f>
        <v>0.28443449048152303</v>
      </c>
      <c r="AJ141" s="490"/>
      <c r="AK141" s="309">
        <f>+'3.2.1.3'!AK153/'3.2.1.3'!AK141-1</f>
        <v>-0.22286423138445466</v>
      </c>
      <c r="AL141" s="314">
        <f>+'3.2.1.3'!AL153/'3.2.1.3'!AL141-1</f>
        <v>1.3507326007325959E-2</v>
      </c>
    </row>
    <row r="142" spans="1:38" ht="15.75" x14ac:dyDescent="0.25">
      <c r="A142" s="493"/>
      <c r="B142" s="332" t="s">
        <v>20</v>
      </c>
      <c r="C142" s="260" t="s">
        <v>39</v>
      </c>
      <c r="D142" s="111" t="s">
        <v>39</v>
      </c>
      <c r="E142" s="111" t="s">
        <v>39</v>
      </c>
      <c r="F142" s="111" t="s">
        <v>39</v>
      </c>
      <c r="G142" s="132" t="s">
        <v>39</v>
      </c>
      <c r="H142" s="265">
        <f>+'3.2.1.3'!H154/'3.2.1.3'!H142-1</f>
        <v>0.15787349944517293</v>
      </c>
      <c r="I142" s="112">
        <f>+'3.2.1.3'!I154/'3.2.1.3'!I142-1</f>
        <v>0.21214157706093184</v>
      </c>
      <c r="J142" s="136">
        <f>+'3.2.1.3'!J154/'3.2.1.3'!J142-1</f>
        <v>0.17472351672810738</v>
      </c>
      <c r="K142" s="100">
        <f>+'3.2.1.3'!K154/'3.2.1.3'!K142-1</f>
        <v>-0.12096516458932571</v>
      </c>
      <c r="L142" s="112">
        <f>+'3.2.1.3'!L154/'3.2.1.3'!L142-1</f>
        <v>-0.43166121410396219</v>
      </c>
      <c r="M142" s="112">
        <f>+'3.2.1.3'!M154/'3.2.1.3'!M142-1</f>
        <v>-0.36058967016650756</v>
      </c>
      <c r="N142" s="112">
        <f>+'3.2.1.3'!N154/'3.2.1.3'!N142-1</f>
        <v>0.45092766872815271</v>
      </c>
      <c r="O142" s="147">
        <f>+'3.2.1.3'!O154/'3.2.1.3'!O142-1</f>
        <v>-0.11101407761903104</v>
      </c>
      <c r="P142" s="104" t="s">
        <v>39</v>
      </c>
      <c r="Q142" s="130">
        <f>+'3.2.1.3'!Q154/'3.2.1.3'!Q142-1</f>
        <v>-0.82715621752684454</v>
      </c>
      <c r="R142" s="147">
        <f>+'3.2.1.3'!R154/'3.2.1.3'!R142-1</f>
        <v>-0.82715621752684454</v>
      </c>
      <c r="S142" s="196" t="s">
        <v>39</v>
      </c>
      <c r="T142" s="102">
        <f>+'3.2.1.3'!T154/'3.2.1.3'!T142-1</f>
        <v>0.51669085631349776</v>
      </c>
      <c r="U142" s="336" t="s">
        <v>39</v>
      </c>
      <c r="V142" s="102" t="s">
        <v>39</v>
      </c>
      <c r="W142" s="102" t="s">
        <v>39</v>
      </c>
      <c r="X142" s="351">
        <f>+'3.2.1.3'!X154/'3.2.1.3'!X142-1</f>
        <v>0.51669085631349776</v>
      </c>
      <c r="Y142" s="102" t="s">
        <v>39</v>
      </c>
      <c r="Z142" s="102" t="s">
        <v>39</v>
      </c>
      <c r="AA142" s="102" t="s">
        <v>39</v>
      </c>
      <c r="AB142" s="102" t="s">
        <v>39</v>
      </c>
      <c r="AC142" s="102" t="s">
        <v>39</v>
      </c>
      <c r="AD142" s="102">
        <f>+'3.2.1.3'!AD154/'3.2.1.3'!AD142-1</f>
        <v>-0.1480324797001874</v>
      </c>
      <c r="AE142" s="102" t="s">
        <v>39</v>
      </c>
      <c r="AF142" s="102" t="s">
        <v>39</v>
      </c>
      <c r="AG142" s="102" t="s">
        <v>39</v>
      </c>
      <c r="AH142" s="102" t="s">
        <v>39</v>
      </c>
      <c r="AI142" s="490">
        <f>+'3.2.1.3'!AI154/'3.2.1.3'!AI142-1</f>
        <v>0.14198161389172625</v>
      </c>
      <c r="AJ142" s="490"/>
      <c r="AK142" s="309">
        <f>+'3.2.1.3'!AK154/'3.2.1.3'!AK142-1</f>
        <v>-0.22961359093937372</v>
      </c>
      <c r="AL142" s="314">
        <f>+'3.2.1.3'!AL154/'3.2.1.3'!AL142-1</f>
        <v>-0.11948660223317675</v>
      </c>
    </row>
    <row r="143" spans="1:38" ht="15.75" x14ac:dyDescent="0.25">
      <c r="A143" s="493"/>
      <c r="B143" s="332" t="s">
        <v>21</v>
      </c>
      <c r="C143" s="260" t="s">
        <v>39</v>
      </c>
      <c r="D143" s="111" t="s">
        <v>39</v>
      </c>
      <c r="E143" s="111" t="s">
        <v>39</v>
      </c>
      <c r="F143" s="111" t="s">
        <v>39</v>
      </c>
      <c r="G143" s="132" t="s">
        <v>39</v>
      </c>
      <c r="H143" s="265">
        <f>+'3.2.1.3'!H155/'3.2.1.3'!H143-1</f>
        <v>0.83527072499235233</v>
      </c>
      <c r="I143" s="112">
        <f>+'3.2.1.3'!I155/'3.2.1.3'!I143-1</f>
        <v>-0.48466538496749978</v>
      </c>
      <c r="J143" s="136">
        <f>+'3.2.1.3'!J155/'3.2.1.3'!J143-1</f>
        <v>9.5641715823835405E-3</v>
      </c>
      <c r="K143" s="100">
        <f>+'3.2.1.3'!K155/'3.2.1.3'!K143-1</f>
        <v>0.21979286536248566</v>
      </c>
      <c r="L143" s="112">
        <f>+'3.2.1.3'!L155/'3.2.1.3'!L143-1</f>
        <v>-0.36732229123533466</v>
      </c>
      <c r="M143" s="112">
        <f>+'3.2.1.3'!M155/'3.2.1.3'!M143-1</f>
        <v>-0.29201331114808649</v>
      </c>
      <c r="N143" s="112">
        <f>+'3.2.1.3'!N155/'3.2.1.3'!N143-1</f>
        <v>0.40574106619800809</v>
      </c>
      <c r="O143" s="147">
        <f>+'3.2.1.3'!O155/'3.2.1.3'!O143-1</f>
        <v>-4.5621045621045964E-3</v>
      </c>
      <c r="P143" s="104" t="s">
        <v>39</v>
      </c>
      <c r="Q143" s="130">
        <f>+'3.2.1.3'!Q155/'3.2.1.3'!Q143-1</f>
        <v>-0.82903068679980518</v>
      </c>
      <c r="R143" s="147">
        <f>+'3.2.1.3'!R155/'3.2.1.3'!R143-1</f>
        <v>-0.82903068679980518</v>
      </c>
      <c r="S143" s="196" t="s">
        <v>39</v>
      </c>
      <c r="T143" s="102">
        <f>+'3.2.1.3'!T155/'3.2.1.3'!T143-1</f>
        <v>1.3210784313725492</v>
      </c>
      <c r="U143" s="336" t="s">
        <v>39</v>
      </c>
      <c r="V143" s="102" t="s">
        <v>39</v>
      </c>
      <c r="W143" s="102" t="s">
        <v>39</v>
      </c>
      <c r="X143" s="351">
        <f>+'3.2.1.3'!X155/'3.2.1.3'!X143-1</f>
        <v>1.3210784313725492</v>
      </c>
      <c r="Y143" s="102" t="s">
        <v>39</v>
      </c>
      <c r="Z143" s="102" t="s">
        <v>39</v>
      </c>
      <c r="AA143" s="102" t="s">
        <v>39</v>
      </c>
      <c r="AB143" s="102" t="s">
        <v>39</v>
      </c>
      <c r="AC143" s="102" t="s">
        <v>39</v>
      </c>
      <c r="AD143" s="102">
        <f>+'3.2.1.3'!AD155/'3.2.1.3'!AD143-1</f>
        <v>-0.15036078098471983</v>
      </c>
      <c r="AE143" s="102" t="s">
        <v>39</v>
      </c>
      <c r="AF143" s="102" t="s">
        <v>39</v>
      </c>
      <c r="AG143" s="102" t="s">
        <v>39</v>
      </c>
      <c r="AH143" s="102" t="s">
        <v>39</v>
      </c>
      <c r="AI143" s="490">
        <f>+'3.2.1.3'!AI155/'3.2.1.3'!AI143-1</f>
        <v>9.226646248085757E-2</v>
      </c>
      <c r="AJ143" s="490"/>
      <c r="AK143" s="309">
        <f>+'3.2.1.3'!AK155/'3.2.1.3'!AK143-1</f>
        <v>-0.23874809583160228</v>
      </c>
      <c r="AL143" s="314">
        <f>+'3.2.1.3'!AL155/'3.2.1.3'!AL143-1</f>
        <v>-0.11669253086836251</v>
      </c>
    </row>
    <row r="144" spans="1:38" ht="15.75" x14ac:dyDescent="0.25">
      <c r="A144" s="493"/>
      <c r="B144" s="332" t="s">
        <v>22</v>
      </c>
      <c r="C144" s="260" t="s">
        <v>39</v>
      </c>
      <c r="D144" s="111" t="s">
        <v>39</v>
      </c>
      <c r="E144" s="111" t="s">
        <v>39</v>
      </c>
      <c r="F144" s="111" t="s">
        <v>39</v>
      </c>
      <c r="G144" s="132" t="s">
        <v>39</v>
      </c>
      <c r="H144" s="265">
        <f>+'3.2.1.3'!H156/'3.2.1.3'!H144-1</f>
        <v>0.15131229412389757</v>
      </c>
      <c r="I144" s="112">
        <f>+'3.2.1.3'!I156/'3.2.1.3'!I144-1</f>
        <v>0.11495401839264296</v>
      </c>
      <c r="J144" s="136">
        <f>+'3.2.1.3'!J156/'3.2.1.3'!J144-1</f>
        <v>0.13869423437174766</v>
      </c>
      <c r="K144" s="100">
        <f>+'3.2.1.3'!K156/'3.2.1.3'!K144-1</f>
        <v>0.88027069234773547</v>
      </c>
      <c r="L144" s="112">
        <f>+'3.2.1.3'!L156/'3.2.1.3'!L144-1</f>
        <v>-0.44222585924713587</v>
      </c>
      <c r="M144" s="112">
        <f>+'3.2.1.3'!M156/'3.2.1.3'!M144-1</f>
        <v>-0.45964658468533637</v>
      </c>
      <c r="N144" s="112">
        <f>+'3.2.1.3'!N156/'3.2.1.3'!N144-1</f>
        <v>0.32596241979835017</v>
      </c>
      <c r="O144" s="147">
        <f>+'3.2.1.3'!O156/'3.2.1.3'!O144-1</f>
        <v>-3.2549282364142895E-2</v>
      </c>
      <c r="P144" s="104" t="s">
        <v>39</v>
      </c>
      <c r="Q144" s="130">
        <f>+'3.2.1.3'!Q156/'3.2.1.3'!Q144-1</f>
        <v>-0.82172542275723703</v>
      </c>
      <c r="R144" s="147">
        <f>+'3.2.1.3'!R156/'3.2.1.3'!R144-1</f>
        <v>-0.82172542275723703</v>
      </c>
      <c r="S144" s="196" t="s">
        <v>39</v>
      </c>
      <c r="T144" s="102">
        <f>+'3.2.1.3'!T156/'3.2.1.3'!T144-1</f>
        <v>2.974164133738602</v>
      </c>
      <c r="U144" s="336" t="s">
        <v>39</v>
      </c>
      <c r="V144" s="102" t="s">
        <v>39</v>
      </c>
      <c r="W144" s="102" t="s">
        <v>39</v>
      </c>
      <c r="X144" s="351">
        <f>+'3.2.1.3'!X156/'3.2.1.3'!X144-1</f>
        <v>2.974164133738602</v>
      </c>
      <c r="Y144" s="102" t="s">
        <v>39</v>
      </c>
      <c r="Z144" s="102" t="s">
        <v>39</v>
      </c>
      <c r="AA144" s="102" t="s">
        <v>39</v>
      </c>
      <c r="AB144" s="102" t="s">
        <v>39</v>
      </c>
      <c r="AC144" s="102" t="s">
        <v>39</v>
      </c>
      <c r="AD144" s="102">
        <f>+'3.2.1.3'!AD156/'3.2.1.3'!AD144-1</f>
        <v>-6.4838785596610937E-2</v>
      </c>
      <c r="AE144" s="102" t="s">
        <v>39</v>
      </c>
      <c r="AF144" s="102" t="s">
        <v>39</v>
      </c>
      <c r="AG144" s="102" t="s">
        <v>39</v>
      </c>
      <c r="AH144" s="102" t="s">
        <v>39</v>
      </c>
      <c r="AI144" s="490">
        <f>+'3.2.1.3'!AI156/'3.2.1.3'!AI144-1</f>
        <v>0.31446540880503138</v>
      </c>
      <c r="AJ144" s="490"/>
      <c r="AK144" s="309">
        <f>+'3.2.1.3'!AK156/'3.2.1.3'!AK144-1</f>
        <v>-0.17821226061838025</v>
      </c>
      <c r="AL144" s="314">
        <f>+'3.2.1.3'!AL156/'3.2.1.3'!AL144-1</f>
        <v>-7.7065417235039457E-2</v>
      </c>
    </row>
    <row r="145" spans="1:38" ht="16.5" thickBot="1" x14ac:dyDescent="0.3">
      <c r="A145" s="391"/>
      <c r="B145" s="5" t="s">
        <v>23</v>
      </c>
      <c r="C145" s="261" t="s">
        <v>39</v>
      </c>
      <c r="D145" s="120" t="s">
        <v>39</v>
      </c>
      <c r="E145" s="120" t="s">
        <v>39</v>
      </c>
      <c r="F145" s="120" t="s">
        <v>39</v>
      </c>
      <c r="G145" s="133" t="s">
        <v>39</v>
      </c>
      <c r="H145" s="266">
        <f>+'3.2.1.3'!H157/'3.2.1.3'!H145-1</f>
        <v>0.19585009527842479</v>
      </c>
      <c r="I145" s="121">
        <f>+'3.2.1.3'!I157/'3.2.1.3'!I145-1</f>
        <v>0.19091884161601724</v>
      </c>
      <c r="J145" s="137">
        <f>+'3.2.1.3'!J157/'3.2.1.3'!J145-1</f>
        <v>0.19401595744680855</v>
      </c>
      <c r="K145" s="129">
        <f>+'3.2.1.3'!K157/'3.2.1.3'!K145-1</f>
        <v>2.0133600534402136</v>
      </c>
      <c r="L145" s="121">
        <f>+'3.2.1.3'!L157/'3.2.1.3'!L145-1</f>
        <v>-0.23341074983410748</v>
      </c>
      <c r="M145" s="121">
        <f>+'3.2.1.3'!M157/'3.2.1.3'!M145-1</f>
        <v>-0.44229820812099296</v>
      </c>
      <c r="N145" s="121">
        <f>+'3.2.1.3'!N157/'3.2.1.3'!N145-1</f>
        <v>0.24562637362637352</v>
      </c>
      <c r="O145" s="148">
        <f>+'3.2.1.3'!O157/'3.2.1.3'!O145-1</f>
        <v>6.2463532229831475E-2</v>
      </c>
      <c r="P145" s="141" t="s">
        <v>39</v>
      </c>
      <c r="Q145" s="129">
        <f>+'3.2.1.3'!Q157/'3.2.1.3'!Q145-1</f>
        <v>-0.73682703321878584</v>
      </c>
      <c r="R145" s="148">
        <f>+'3.2.1.3'!R157/'3.2.1.3'!R145-1</f>
        <v>-0.73682703321878584</v>
      </c>
      <c r="S145" s="197" t="s">
        <v>39</v>
      </c>
      <c r="T145" s="123">
        <f>+'3.2.1.3'!T157/'3.2.1.3'!T145-1</f>
        <v>1.3224978614200169</v>
      </c>
      <c r="U145" s="337" t="s">
        <v>39</v>
      </c>
      <c r="V145" s="123" t="s">
        <v>39</v>
      </c>
      <c r="W145" s="123" t="s">
        <v>39</v>
      </c>
      <c r="X145" s="352">
        <f>+'3.2.1.3'!X157/'3.2.1.3'!X145-1</f>
        <v>1.3224978614200169</v>
      </c>
      <c r="Y145" s="123" t="s">
        <v>39</v>
      </c>
      <c r="Z145" s="123" t="s">
        <v>39</v>
      </c>
      <c r="AA145" s="123" t="s">
        <v>39</v>
      </c>
      <c r="AB145" s="123" t="s">
        <v>39</v>
      </c>
      <c r="AC145" s="123" t="s">
        <v>39</v>
      </c>
      <c r="AD145" s="123">
        <f>+'3.2.1.3'!AD157/'3.2.1.3'!AD145-1</f>
        <v>-2.7891800863067084E-2</v>
      </c>
      <c r="AE145" s="123" t="s">
        <v>39</v>
      </c>
      <c r="AF145" s="123" t="s">
        <v>39</v>
      </c>
      <c r="AG145" s="123" t="s">
        <v>39</v>
      </c>
      <c r="AH145" s="123" t="s">
        <v>39</v>
      </c>
      <c r="AI145" s="491">
        <f>+'3.2.1.3'!AI157/'3.2.1.3'!AI145-1</f>
        <v>0.3592095977417078</v>
      </c>
      <c r="AJ145" s="491"/>
      <c r="AK145" s="137">
        <f>+'3.2.1.3'!AK157/'3.2.1.3'!AK145-1</f>
        <v>7.3297600470407342E-2</v>
      </c>
      <c r="AL145" s="302">
        <f>+'3.2.1.3'!AL157/'3.2.1.3'!AL145-1</f>
        <v>7.4273691193084579E-2</v>
      </c>
    </row>
    <row r="146" spans="1:38" ht="15.75" x14ac:dyDescent="0.25">
      <c r="A146" s="492" t="s">
        <v>127</v>
      </c>
      <c r="B146" s="331" t="s">
        <v>12</v>
      </c>
      <c r="C146" s="262" t="s">
        <v>39</v>
      </c>
      <c r="D146" s="113" t="s">
        <v>39</v>
      </c>
      <c r="E146" s="113" t="s">
        <v>39</v>
      </c>
      <c r="F146" s="113" t="s">
        <v>39</v>
      </c>
      <c r="G146" s="134" t="s">
        <v>39</v>
      </c>
      <c r="H146" s="264">
        <f>+'3.2.1.3'!H158/'3.2.1.3'!H146-1</f>
        <v>0.46245395296117886</v>
      </c>
      <c r="I146" s="114">
        <f>+'3.2.1.3'!I158/'3.2.1.3'!I146-1</f>
        <v>0.47797477609212202</v>
      </c>
      <c r="J146" s="138">
        <f>+'3.2.1.3'!J158/'3.2.1.3'!J146-1</f>
        <v>0.46923138319099689</v>
      </c>
      <c r="K146" s="130">
        <f>+'3.2.1.3'!K158/'3.2.1.3'!K146-1</f>
        <v>0.58769106999195486</v>
      </c>
      <c r="L146" s="114">
        <f>+'3.2.1.3'!L158/'3.2.1.3'!L146-1</f>
        <v>1.639815880322204E-2</v>
      </c>
      <c r="M146" s="114">
        <f>+'3.2.1.3'!M158/'3.2.1.3'!M146-1</f>
        <v>-0.30040625940415289</v>
      </c>
      <c r="N146" s="114">
        <f>+'3.2.1.3'!N158/'3.2.1.3'!N146-1</f>
        <v>0.48250331229054644</v>
      </c>
      <c r="O146" s="149">
        <f>+'3.2.1.3'!O158/'3.2.1.3'!O146-1</f>
        <v>0.16517405570769506</v>
      </c>
      <c r="P146" s="142" t="s">
        <v>39</v>
      </c>
      <c r="Q146" s="130">
        <f>+'3.2.1.3'!Q158/'3.2.1.3'!Q146-1</f>
        <v>-0.69531914893617019</v>
      </c>
      <c r="R146" s="149">
        <f>+'3.2.1.3'!R158/'3.2.1.3'!R146-1</f>
        <v>-0.69531914893617019</v>
      </c>
      <c r="S146" s="198" t="s">
        <v>39</v>
      </c>
      <c r="T146" s="116">
        <f>+'3.2.1.3'!T158/'3.2.1.3'!T146-1</f>
        <v>1.2759882869692531</v>
      </c>
      <c r="U146" s="392" t="s">
        <v>39</v>
      </c>
      <c r="V146" s="116" t="s">
        <v>39</v>
      </c>
      <c r="W146" s="116" t="s">
        <v>39</v>
      </c>
      <c r="X146" s="356">
        <f>+'3.2.1.3'!X158/'3.2.1.3'!X146-1</f>
        <v>1.2759882869692531</v>
      </c>
      <c r="Y146" s="116" t="s">
        <v>39</v>
      </c>
      <c r="Z146" s="116" t="s">
        <v>39</v>
      </c>
      <c r="AA146" s="116" t="s">
        <v>39</v>
      </c>
      <c r="AB146" s="116" t="s">
        <v>39</v>
      </c>
      <c r="AC146" s="116" t="s">
        <v>39</v>
      </c>
      <c r="AD146" s="116">
        <f>+'3.2.1.3'!AD158/'3.2.1.3'!AD146-1</f>
        <v>0.12842304060434362</v>
      </c>
      <c r="AE146" s="116" t="s">
        <v>39</v>
      </c>
      <c r="AF146" s="116" t="s">
        <v>39</v>
      </c>
      <c r="AG146" s="116" t="s">
        <v>39</v>
      </c>
      <c r="AH146" s="116" t="s">
        <v>39</v>
      </c>
      <c r="AI146" s="490">
        <f>+'3.2.1.3'!AI158/'3.2.1.3'!AI146-1</f>
        <v>1.2608695652173911</v>
      </c>
      <c r="AJ146" s="490"/>
      <c r="AK146" s="308">
        <f>+'3.2.1.3'!AK158/'3.2.1.3'!AK146-1</f>
        <v>0.14280646898853089</v>
      </c>
      <c r="AL146" s="314">
        <f>+'3.2.1.3'!AL158/'3.2.1.3'!AL146-1</f>
        <v>0.16206883803467775</v>
      </c>
    </row>
    <row r="147" spans="1:38" ht="15.75" x14ac:dyDescent="0.25">
      <c r="A147" s="493"/>
      <c r="B147" s="332" t="s">
        <v>13</v>
      </c>
      <c r="C147" s="260" t="s">
        <v>39</v>
      </c>
      <c r="D147" s="111" t="s">
        <v>39</v>
      </c>
      <c r="E147" s="111" t="s">
        <v>39</v>
      </c>
      <c r="F147" s="111" t="s">
        <v>39</v>
      </c>
      <c r="G147" s="132" t="s">
        <v>39</v>
      </c>
      <c r="H147" s="265">
        <f>+'3.2.1.3'!H159/'3.2.1.3'!H147-1</f>
        <v>0.19401092469762005</v>
      </c>
      <c r="I147" s="112">
        <f>+'3.2.1.3'!I159/'3.2.1.3'!I147-1</f>
        <v>0.31753346499890278</v>
      </c>
      <c r="J147" s="136">
        <f>+'3.2.1.3'!J159/'3.2.1.3'!J147-1</f>
        <v>0.2320210682692958</v>
      </c>
      <c r="K147" s="100">
        <f>+'3.2.1.3'!K159/'3.2.1.3'!K147-1</f>
        <v>0.7840892624257354</v>
      </c>
      <c r="L147" s="112">
        <f>+'3.2.1.3'!L159/'3.2.1.3'!L147-1</f>
        <v>1.2853841709994152E-2</v>
      </c>
      <c r="M147" s="112">
        <f>+'3.2.1.3'!M159/'3.2.1.3'!M147-1</f>
        <v>-0.10703981534910556</v>
      </c>
      <c r="N147" s="112">
        <f>+'3.2.1.3'!N159/'3.2.1.3'!N147-1</f>
        <v>0.50352289884247603</v>
      </c>
      <c r="O147" s="147">
        <f>+'3.2.1.3'!O159/'3.2.1.3'!O147-1</f>
        <v>0.28745331304468125</v>
      </c>
      <c r="P147" s="104" t="s">
        <v>39</v>
      </c>
      <c r="Q147" s="130">
        <f>+'3.2.1.3'!Q159/'3.2.1.3'!Q147-1</f>
        <v>-0.29851398601398604</v>
      </c>
      <c r="R147" s="147">
        <f>+'3.2.1.3'!R159/'3.2.1.3'!R147-1</f>
        <v>-0.29851398601398604</v>
      </c>
      <c r="S147" s="196" t="s">
        <v>39</v>
      </c>
      <c r="T147" s="102">
        <f>+'3.2.1.3'!T159/'3.2.1.3'!T147-1</f>
        <v>1.5249621785173977</v>
      </c>
      <c r="U147" s="336" t="s">
        <v>39</v>
      </c>
      <c r="V147" s="102" t="s">
        <v>39</v>
      </c>
      <c r="W147" s="102" t="s">
        <v>39</v>
      </c>
      <c r="X147" s="351">
        <f>+'3.2.1.3'!X159/'3.2.1.3'!X147-1</f>
        <v>1.5249621785173977</v>
      </c>
      <c r="Y147" s="102" t="s">
        <v>39</v>
      </c>
      <c r="Z147" s="102" t="s">
        <v>39</v>
      </c>
      <c r="AA147" s="102" t="s">
        <v>39</v>
      </c>
      <c r="AB147" s="102" t="s">
        <v>39</v>
      </c>
      <c r="AC147" s="102" t="s">
        <v>39</v>
      </c>
      <c r="AD147" s="102">
        <f>+'3.2.1.3'!AD159/'3.2.1.3'!AD147-1</f>
        <v>0.28890728476821192</v>
      </c>
      <c r="AE147" s="102" t="s">
        <v>39</v>
      </c>
      <c r="AF147" s="102" t="s">
        <v>39</v>
      </c>
      <c r="AG147" s="102" t="s">
        <v>39</v>
      </c>
      <c r="AH147" s="102" t="s">
        <v>39</v>
      </c>
      <c r="AI147" s="490">
        <f>+'3.2.1.3'!AI159/'3.2.1.3'!AI147-1</f>
        <v>1.5008356545961004</v>
      </c>
      <c r="AJ147" s="490"/>
      <c r="AK147" s="309">
        <f>+'3.2.1.3'!AK159/'3.2.1.3'!AK147-1</f>
        <v>8.6093258580609788E-2</v>
      </c>
      <c r="AL147" s="314">
        <f>+'3.2.1.3'!AL159/'3.2.1.3'!AL147-1</f>
        <v>0.16801885758140545</v>
      </c>
    </row>
    <row r="148" spans="1:38" ht="15.75" x14ac:dyDescent="0.25">
      <c r="A148" s="493"/>
      <c r="B148" s="332" t="s">
        <v>14</v>
      </c>
      <c r="C148" s="260" t="s">
        <v>39</v>
      </c>
      <c r="D148" s="111" t="s">
        <v>39</v>
      </c>
      <c r="E148" s="111" t="s">
        <v>39</v>
      </c>
      <c r="F148" s="111" t="s">
        <v>39</v>
      </c>
      <c r="G148" s="132" t="s">
        <v>39</v>
      </c>
      <c r="H148" s="265">
        <f>+'3.2.1.3'!H160/'3.2.1.3'!H148-1</f>
        <v>0.36006637168141586</v>
      </c>
      <c r="I148" s="112">
        <f>+'3.2.1.3'!I160/'3.2.1.3'!I148-1</f>
        <v>0.15604867573371517</v>
      </c>
      <c r="J148" s="136">
        <f>+'3.2.1.3'!J160/'3.2.1.3'!J148-1</f>
        <v>0.29070333414456062</v>
      </c>
      <c r="K148" s="100">
        <f>+'3.2.1.3'!K160/'3.2.1.3'!K148-1</f>
        <v>0.74588910133843211</v>
      </c>
      <c r="L148" s="112">
        <f>+'3.2.1.3'!L160/'3.2.1.3'!L148-1</f>
        <v>-1.8819366253820191E-2</v>
      </c>
      <c r="M148" s="112">
        <f>+'3.2.1.3'!M160/'3.2.1.3'!M148-1</f>
        <v>-0.28821858779747334</v>
      </c>
      <c r="N148" s="112">
        <f>+'3.2.1.3'!N160/'3.2.1.3'!N148-1</f>
        <v>0.81786287089013632</v>
      </c>
      <c r="O148" s="147">
        <f>+'3.2.1.3'!O160/'3.2.1.3'!O148-1</f>
        <v>0.28450401466776243</v>
      </c>
      <c r="P148" s="104" t="s">
        <v>39</v>
      </c>
      <c r="Q148" s="130">
        <f>+'3.2.1.3'!Q160/'3.2.1.3'!Q148-1</f>
        <v>-0.59178931061192874</v>
      </c>
      <c r="R148" s="147">
        <f>+'3.2.1.3'!R160/'3.2.1.3'!R148-1</f>
        <v>-0.59178931061192874</v>
      </c>
      <c r="S148" s="196" t="s">
        <v>39</v>
      </c>
      <c r="T148" s="102">
        <f>+'3.2.1.3'!T160/'3.2.1.3'!T148-1</f>
        <v>1.3103202846975091</v>
      </c>
      <c r="U148" s="336" t="s">
        <v>39</v>
      </c>
      <c r="V148" s="102" t="s">
        <v>39</v>
      </c>
      <c r="W148" s="102" t="s">
        <v>39</v>
      </c>
      <c r="X148" s="351">
        <f>+'3.2.1.3'!X160/'3.2.1.3'!X148-1</f>
        <v>1.3103202846975091</v>
      </c>
      <c r="Y148" s="102" t="s">
        <v>39</v>
      </c>
      <c r="Z148" s="102" t="s">
        <v>39</v>
      </c>
      <c r="AA148" s="102" t="s">
        <v>39</v>
      </c>
      <c r="AB148" s="102" t="s">
        <v>39</v>
      </c>
      <c r="AC148" s="102" t="s">
        <v>39</v>
      </c>
      <c r="AD148" s="102">
        <f>+'3.2.1.3'!AD160/'3.2.1.3'!AD148-1</f>
        <v>0.30147151301723052</v>
      </c>
      <c r="AE148" s="102" t="s">
        <v>39</v>
      </c>
      <c r="AF148" s="102" t="s">
        <v>39</v>
      </c>
      <c r="AG148" s="102" t="s">
        <v>39</v>
      </c>
      <c r="AH148" s="102" t="s">
        <v>39</v>
      </c>
      <c r="AI148" s="490">
        <f>+'3.2.1.3'!AI160/'3.2.1.3'!AI148-1</f>
        <v>0.94641849971799208</v>
      </c>
      <c r="AJ148" s="490"/>
      <c r="AK148" s="309">
        <f>+'3.2.1.3'!AK160/'3.2.1.3'!AK148-1</f>
        <v>0.29322042416323257</v>
      </c>
      <c r="AL148" s="314">
        <f>+'3.2.1.3'!AL160/'3.2.1.3'!AL148-1</f>
        <v>0.28044810730188452</v>
      </c>
    </row>
    <row r="149" spans="1:38" ht="15.75" x14ac:dyDescent="0.25">
      <c r="A149" s="493"/>
      <c r="B149" s="332" t="s">
        <v>15</v>
      </c>
      <c r="C149" s="260" t="s">
        <v>39</v>
      </c>
      <c r="D149" s="111" t="s">
        <v>39</v>
      </c>
      <c r="E149" s="111" t="s">
        <v>39</v>
      </c>
      <c r="F149" s="111" t="s">
        <v>39</v>
      </c>
      <c r="G149" s="132" t="s">
        <v>39</v>
      </c>
      <c r="H149" s="265">
        <f>+'3.2.1.3'!H161/'3.2.1.3'!H149-1</f>
        <v>1.6771033013844514</v>
      </c>
      <c r="I149" s="112">
        <f>+'3.2.1.3'!I161/'3.2.1.3'!I149-1</f>
        <v>-0.37110574813514696</v>
      </c>
      <c r="J149" s="136">
        <f>+'3.2.1.3'!J161/'3.2.1.3'!J149-1</f>
        <v>0.32517558467887908</v>
      </c>
      <c r="K149" s="100">
        <f>+'3.2.1.3'!K161/'3.2.1.3'!K149-1</f>
        <v>0.71425891181988743</v>
      </c>
      <c r="L149" s="112">
        <f>+'3.2.1.3'!L161/'3.2.1.3'!L149-1</f>
        <v>0.26328561028876485</v>
      </c>
      <c r="M149" s="112">
        <f>+'3.2.1.3'!M161/'3.2.1.3'!M149-1</f>
        <v>5.1117001135933426E-2</v>
      </c>
      <c r="N149" s="112">
        <f>+'3.2.1.3'!N161/'3.2.1.3'!N149-1</f>
        <v>0.69498752079866888</v>
      </c>
      <c r="O149" s="147">
        <f>+'3.2.1.3'!O161/'3.2.1.3'!O149-1</f>
        <v>0.44386809929603555</v>
      </c>
      <c r="P149" s="104" t="s">
        <v>39</v>
      </c>
      <c r="Q149" s="130">
        <f>+'3.2.1.3'!Q161/'3.2.1.3'!Q149-1</f>
        <v>-0.68643698211949411</v>
      </c>
      <c r="R149" s="147">
        <f>+'3.2.1.3'!R161/'3.2.1.3'!R149-1</f>
        <v>-0.68643698211949411</v>
      </c>
      <c r="S149" s="196" t="s">
        <v>39</v>
      </c>
      <c r="T149" s="102">
        <f>+'3.2.1.3'!T161/'3.2.1.3'!T149-1</f>
        <v>1.4882271468144044</v>
      </c>
      <c r="U149" s="336" t="s">
        <v>39</v>
      </c>
      <c r="V149" s="102" t="s">
        <v>39</v>
      </c>
      <c r="W149" s="102" t="s">
        <v>39</v>
      </c>
      <c r="X149" s="351">
        <f>+'3.2.1.3'!X161/'3.2.1.3'!X149-1</f>
        <v>1.4882271468144044</v>
      </c>
      <c r="Y149" s="102" t="s">
        <v>39</v>
      </c>
      <c r="Z149" s="102" t="s">
        <v>39</v>
      </c>
      <c r="AA149" s="102" t="s">
        <v>39</v>
      </c>
      <c r="AB149" s="102" t="s">
        <v>39</v>
      </c>
      <c r="AC149" s="102" t="s">
        <v>39</v>
      </c>
      <c r="AD149" s="102">
        <f>+'3.2.1.3'!AD161/'3.2.1.3'!AD149-1</f>
        <v>0.26696060304366376</v>
      </c>
      <c r="AE149" s="102" t="s">
        <v>39</v>
      </c>
      <c r="AF149" s="102" t="s">
        <v>39</v>
      </c>
      <c r="AG149" s="102" t="s">
        <v>39</v>
      </c>
      <c r="AH149" s="102" t="s">
        <v>39</v>
      </c>
      <c r="AI149" s="490" t="s">
        <v>126</v>
      </c>
      <c r="AJ149" s="490"/>
      <c r="AK149" s="309">
        <f>+'3.2.1.3'!AK161/'3.2.1.3'!AK149-1</f>
        <v>0.2730531240567462</v>
      </c>
      <c r="AL149" s="314">
        <f>+'3.2.1.3'!AL161/'3.2.1.3'!AL149-1</f>
        <v>0.34181188592663503</v>
      </c>
    </row>
    <row r="150" spans="1:38" ht="15.75" x14ac:dyDescent="0.25">
      <c r="A150" s="493"/>
      <c r="B150" s="332" t="s">
        <v>16</v>
      </c>
      <c r="C150" s="260" t="s">
        <v>39</v>
      </c>
      <c r="D150" s="111" t="s">
        <v>39</v>
      </c>
      <c r="E150" s="111" t="s">
        <v>39</v>
      </c>
      <c r="F150" s="111" t="s">
        <v>39</v>
      </c>
      <c r="G150" s="132" t="s">
        <v>39</v>
      </c>
      <c r="H150" s="265">
        <f>+'3.2.1.3'!H162/'3.2.1.3'!H150-1</f>
        <v>3.2245456322064214E-3</v>
      </c>
      <c r="I150" s="112">
        <f>+'3.2.1.3'!I162/'3.2.1.3'!I150-1</f>
        <v>0.22256244963738925</v>
      </c>
      <c r="J150" s="136">
        <f>+'3.2.1.3'!J162/'3.2.1.3'!J150-1</f>
        <v>8.6014964413893891E-2</v>
      </c>
      <c r="K150" s="100">
        <f>+'3.2.1.3'!K162/'3.2.1.3'!K150-1</f>
        <v>0.77380952380952372</v>
      </c>
      <c r="L150" s="112">
        <f>+'3.2.1.3'!L162/'3.2.1.3'!L150-1</f>
        <v>0.51341418596104371</v>
      </c>
      <c r="M150" s="112">
        <f>+'3.2.1.3'!M162/'3.2.1.3'!M150-1</f>
        <v>-0.21254162042175362</v>
      </c>
      <c r="N150" s="112">
        <f>+'3.2.1.3'!N162/'3.2.1.3'!N150-1</f>
        <v>0.76913662661326221</v>
      </c>
      <c r="O150" s="147">
        <f>+'3.2.1.3'!O162/'3.2.1.3'!O150-1</f>
        <v>0.44104821980441122</v>
      </c>
      <c r="P150" s="104" t="s">
        <v>39</v>
      </c>
      <c r="Q150" s="130">
        <f>+'3.2.1.3'!Q162/'3.2.1.3'!Q150-1</f>
        <v>-0.5950026028110359</v>
      </c>
      <c r="R150" s="147">
        <f>+'3.2.1.3'!R162/'3.2.1.3'!R150-1</f>
        <v>-0.5950026028110359</v>
      </c>
      <c r="S150" s="196" t="s">
        <v>39</v>
      </c>
      <c r="T150" s="102">
        <f>+'3.2.1.3'!T162/'3.2.1.3'!T150-1</f>
        <v>0.79082946934569809</v>
      </c>
      <c r="U150" s="336" t="s">
        <v>39</v>
      </c>
      <c r="V150" s="102" t="s">
        <v>39</v>
      </c>
      <c r="W150" s="102" t="s">
        <v>39</v>
      </c>
      <c r="X150" s="351">
        <f>+'3.2.1.3'!X162/'3.2.1.3'!X150-1</f>
        <v>0.79082946934569809</v>
      </c>
      <c r="Y150" s="102" t="s">
        <v>39</v>
      </c>
      <c r="Z150" s="102" t="s">
        <v>39</v>
      </c>
      <c r="AA150" s="102" t="s">
        <v>39</v>
      </c>
      <c r="AB150" s="102" t="s">
        <v>39</v>
      </c>
      <c r="AC150" s="102" t="s">
        <v>39</v>
      </c>
      <c r="AD150" s="102">
        <f>+'3.2.1.3'!AD162/'3.2.1.3'!AD150-1</f>
        <v>0.12969513222166085</v>
      </c>
      <c r="AE150" s="102" t="s">
        <v>39</v>
      </c>
      <c r="AF150" s="102" t="s">
        <v>39</v>
      </c>
      <c r="AG150" s="102" t="s">
        <v>39</v>
      </c>
      <c r="AH150" s="102" t="s">
        <v>39</v>
      </c>
      <c r="AI150" s="490" t="s">
        <v>126</v>
      </c>
      <c r="AJ150" s="490"/>
      <c r="AK150" s="309">
        <f>+'3.2.1.3'!AK162/'3.2.1.3'!AK150-1</f>
        <v>0.15419797451813122</v>
      </c>
      <c r="AL150" s="314">
        <f>+'3.2.1.3'!AL162/'3.2.1.3'!AL150-1</f>
        <v>0.23761648992333462</v>
      </c>
    </row>
    <row r="151" spans="1:38" ht="15.75" x14ac:dyDescent="0.25">
      <c r="A151" s="493"/>
      <c r="B151" s="332" t="s">
        <v>17</v>
      </c>
      <c r="C151" s="260" t="s">
        <v>39</v>
      </c>
      <c r="D151" s="111" t="s">
        <v>39</v>
      </c>
      <c r="E151" s="111" t="s">
        <v>39</v>
      </c>
      <c r="F151" s="111" t="s">
        <v>39</v>
      </c>
      <c r="G151" s="132" t="s">
        <v>39</v>
      </c>
      <c r="H151" s="265">
        <f>+'3.2.1.3'!H163/'3.2.1.3'!H151-1</f>
        <v>0.19876718824087236</v>
      </c>
      <c r="I151" s="112">
        <f>+'3.2.1.3'!I163/'3.2.1.3'!I151-1</f>
        <v>0.27885256837891936</v>
      </c>
      <c r="J151" s="136">
        <f>+'3.2.1.3'!J163/'3.2.1.3'!J151-1</f>
        <v>0.22270974604440896</v>
      </c>
      <c r="K151" s="100">
        <f>+'3.2.1.3'!K163/'3.2.1.3'!K151-1</f>
        <v>1.8307048599935629</v>
      </c>
      <c r="L151" s="112">
        <f>+'3.2.1.3'!L163/'3.2.1.3'!L151-1</f>
        <v>1.0516389762011675</v>
      </c>
      <c r="M151" s="112">
        <f>+'3.2.1.3'!M163/'3.2.1.3'!M151-1</f>
        <v>0.51950354609929073</v>
      </c>
      <c r="N151" s="112">
        <f>+'3.2.1.3'!N163/'3.2.1.3'!N151-1</f>
        <v>1.0855600539811068</v>
      </c>
      <c r="O151" s="147">
        <f>+'3.2.1.3'!O163/'3.2.1.3'!O151-1</f>
        <v>1.0673388966156701</v>
      </c>
      <c r="P151" s="104" t="s">
        <v>39</v>
      </c>
      <c r="Q151" s="130">
        <f>+'3.2.1.3'!Q163/'3.2.1.3'!Q151-1</f>
        <v>-0.16107382550335569</v>
      </c>
      <c r="R151" s="147">
        <f>+'3.2.1.3'!R163/'3.2.1.3'!R151-1</f>
        <v>-0.16107382550335569</v>
      </c>
      <c r="S151" s="196" t="s">
        <v>39</v>
      </c>
      <c r="T151" s="102">
        <f>+'3.2.1.3'!T163/'3.2.1.3'!T151-1</f>
        <v>0.39060275272899858</v>
      </c>
      <c r="U151" s="336" t="s">
        <v>39</v>
      </c>
      <c r="V151" s="102" t="s">
        <v>39</v>
      </c>
      <c r="W151" s="102" t="s">
        <v>39</v>
      </c>
      <c r="X151" s="351">
        <f>+'3.2.1.3'!X163/'3.2.1.3'!X151-1</f>
        <v>0.39060275272899858</v>
      </c>
      <c r="Y151" s="102" t="s">
        <v>39</v>
      </c>
      <c r="Z151" s="102" t="s">
        <v>39</v>
      </c>
      <c r="AA151" s="102" t="s">
        <v>39</v>
      </c>
      <c r="AB151" s="102" t="s">
        <v>39</v>
      </c>
      <c r="AC151" s="102" t="s">
        <v>39</v>
      </c>
      <c r="AD151" s="102">
        <f>+'3.2.1.3'!AD163/'3.2.1.3'!AD151-1</f>
        <v>0.68307086614173218</v>
      </c>
      <c r="AE151" s="102" t="s">
        <v>39</v>
      </c>
      <c r="AF151" s="102" t="s">
        <v>39</v>
      </c>
      <c r="AG151" s="102" t="s">
        <v>39</v>
      </c>
      <c r="AH151" s="102" t="s">
        <v>39</v>
      </c>
      <c r="AI151" s="490" t="s">
        <v>126</v>
      </c>
      <c r="AJ151" s="490"/>
      <c r="AK151" s="309">
        <f>+'3.2.1.3'!AK163/'3.2.1.3'!AK151-1</f>
        <v>0.58636746143057494</v>
      </c>
      <c r="AL151" s="314">
        <f>+'3.2.1.3'!AL163/'3.2.1.3'!AL151-1</f>
        <v>0.61928695128378886</v>
      </c>
    </row>
    <row r="152" spans="1:38" ht="15.75" x14ac:dyDescent="0.25">
      <c r="A152" s="493"/>
      <c r="B152" s="332" t="s">
        <v>18</v>
      </c>
      <c r="C152" s="260" t="s">
        <v>39</v>
      </c>
      <c r="D152" s="111" t="s">
        <v>39</v>
      </c>
      <c r="E152" s="111" t="s">
        <v>39</v>
      </c>
      <c r="F152" s="111" t="s">
        <v>39</v>
      </c>
      <c r="G152" s="132" t="s">
        <v>39</v>
      </c>
      <c r="H152" s="265">
        <f>+'3.2.1.3'!H164/'3.2.1.3'!H152-1</f>
        <v>-1.5510391198043982E-2</v>
      </c>
      <c r="I152" s="112">
        <f>+'3.2.1.3'!I164/'3.2.1.3'!I152-1</f>
        <v>4.8302160886144918E-2</v>
      </c>
      <c r="J152" s="136">
        <f>+'3.2.1.3'!J164/'3.2.1.3'!J152-1</f>
        <v>3.3880075289056677E-3</v>
      </c>
      <c r="K152" s="100">
        <f>+'3.2.1.3'!K164/'3.2.1.3'!K152-1</f>
        <v>0.66373626373626382</v>
      </c>
      <c r="L152" s="112">
        <f>+'3.2.1.3'!L164/'3.2.1.3'!L152-1</f>
        <v>0.30935133355284816</v>
      </c>
      <c r="M152" s="112">
        <f>+'3.2.1.3'!M164/'3.2.1.3'!M152-1</f>
        <v>0.18475491694690716</v>
      </c>
      <c r="N152" s="112">
        <f>+'3.2.1.3'!N164/'3.2.1.3'!N152-1</f>
        <v>0.47650639491142877</v>
      </c>
      <c r="O152" s="147">
        <f>+'3.2.1.3'!O164/'3.2.1.3'!O152-1</f>
        <v>0.40994495607071024</v>
      </c>
      <c r="P152" s="104" t="s">
        <v>39</v>
      </c>
      <c r="Q152" s="130">
        <f>+'3.2.1.3'!Q164/'3.2.1.3'!Q152-1</f>
        <v>-0.26898550724637682</v>
      </c>
      <c r="R152" s="147">
        <f>+'3.2.1.3'!R164/'3.2.1.3'!R152-1</f>
        <v>-0.26898550724637682</v>
      </c>
      <c r="S152" s="196" t="s">
        <v>39</v>
      </c>
      <c r="T152" s="102">
        <f>+'3.2.1.3'!T164/'3.2.1.3'!T152-1</f>
        <v>0.98410978692668838</v>
      </c>
      <c r="U152" s="336" t="s">
        <v>39</v>
      </c>
      <c r="V152" s="102" t="s">
        <v>39</v>
      </c>
      <c r="W152" s="102" t="s">
        <v>39</v>
      </c>
      <c r="X152" s="351">
        <f>+'3.2.1.3'!X164/'3.2.1.3'!X152-1</f>
        <v>0.98410978692668838</v>
      </c>
      <c r="Y152" s="102" t="s">
        <v>39</v>
      </c>
      <c r="Z152" s="102" t="s">
        <v>39</v>
      </c>
      <c r="AA152" s="102" t="s">
        <v>39</v>
      </c>
      <c r="AB152" s="102" t="s">
        <v>39</v>
      </c>
      <c r="AC152" s="102" t="s">
        <v>39</v>
      </c>
      <c r="AD152" s="102">
        <f>+'3.2.1.3'!AD164/'3.2.1.3'!AD152-1</f>
        <v>0.27706824247045359</v>
      </c>
      <c r="AE152" s="102" t="s">
        <v>39</v>
      </c>
      <c r="AF152" s="102" t="s">
        <v>39</v>
      </c>
      <c r="AG152" s="102" t="s">
        <v>39</v>
      </c>
      <c r="AH152" s="102" t="s">
        <v>39</v>
      </c>
      <c r="AI152" s="490" t="s">
        <v>126</v>
      </c>
      <c r="AJ152" s="490"/>
      <c r="AK152" s="309">
        <f>+'3.2.1.3'!AK164/'3.2.1.3'!AK152-1</f>
        <v>0.29693361119380768</v>
      </c>
      <c r="AL152" s="314">
        <f>+'3.2.1.3'!AL164/'3.2.1.3'!AL152-1</f>
        <v>0.2941662167741117</v>
      </c>
    </row>
    <row r="153" spans="1:38" ht="16.5" thickBot="1" x14ac:dyDescent="0.3">
      <c r="A153" s="494"/>
      <c r="B153" s="333" t="s">
        <v>19</v>
      </c>
      <c r="C153" s="261" t="s">
        <v>39</v>
      </c>
      <c r="D153" s="120" t="s">
        <v>39</v>
      </c>
      <c r="E153" s="120" t="s">
        <v>39</v>
      </c>
      <c r="F153" s="120" t="s">
        <v>39</v>
      </c>
      <c r="G153" s="133" t="s">
        <v>39</v>
      </c>
      <c r="H153" s="266">
        <f>+'3.2.1.3'!H165/'3.2.1.3'!H153-1</f>
        <v>1.1181976310776109E-2</v>
      </c>
      <c r="I153" s="121">
        <f>+'3.2.1.3'!I165/'3.2.1.3'!I153-1</f>
        <v>7.7360876897133224E-2</v>
      </c>
      <c r="J153" s="137">
        <f>+'3.2.1.3'!J165/'3.2.1.3'!J153-1</f>
        <v>2.9850746268656803E-2</v>
      </c>
      <c r="K153" s="129">
        <f>+'3.2.1.3'!K165/'3.2.1.3'!K153-1</f>
        <v>0.50535987748851463</v>
      </c>
      <c r="L153" s="121">
        <f>+'3.2.1.3'!L165/'3.2.1.3'!L153-1</f>
        <v>1.0372388737511353</v>
      </c>
      <c r="M153" s="121">
        <f>+'3.2.1.3'!M165/'3.2.1.3'!M153-1</f>
        <v>0.22826546428068206</v>
      </c>
      <c r="N153" s="121">
        <f>+'3.2.1.3'!N165/'3.2.1.3'!N153-1</f>
        <v>0.77572232287594156</v>
      </c>
      <c r="O153" s="148">
        <f>+'3.2.1.3'!O165/'3.2.1.3'!O153-1</f>
        <v>0.60345987146913771</v>
      </c>
      <c r="P153" s="141" t="s">
        <v>39</v>
      </c>
      <c r="Q153" s="129">
        <f>+'3.2.1.3'!Q165/'3.2.1.3'!Q153-1</f>
        <v>0.5629139072847682</v>
      </c>
      <c r="R153" s="148">
        <f>+'3.2.1.3'!R165/'3.2.1.3'!R153-1</f>
        <v>0.5629139072847682</v>
      </c>
      <c r="S153" s="197" t="s">
        <v>39</v>
      </c>
      <c r="T153" s="123">
        <f>+'3.2.1.3'!T165/'3.2.1.3'!T153-1</f>
        <v>1.179992122883025</v>
      </c>
      <c r="U153" s="337" t="s">
        <v>39</v>
      </c>
      <c r="V153" s="123" t="s">
        <v>39</v>
      </c>
      <c r="W153" s="123" t="s">
        <v>39</v>
      </c>
      <c r="X153" s="133">
        <f>+'3.2.1.3'!X165/'3.2.1.3'!X153-1</f>
        <v>1.179992122883025</v>
      </c>
      <c r="Y153" s="123" t="s">
        <v>39</v>
      </c>
      <c r="Z153" s="123" t="s">
        <v>39</v>
      </c>
      <c r="AA153" s="123" t="s">
        <v>39</v>
      </c>
      <c r="AB153" s="123" t="s">
        <v>39</v>
      </c>
      <c r="AC153" s="123" t="s">
        <v>39</v>
      </c>
      <c r="AD153" s="123">
        <f>+'3.2.1.3'!AD165/'3.2.1.3'!AD153-1</f>
        <v>0.65810792255938488</v>
      </c>
      <c r="AE153" s="123" t="s">
        <v>39</v>
      </c>
      <c r="AF153" s="123" t="s">
        <v>39</v>
      </c>
      <c r="AG153" s="123" t="s">
        <v>39</v>
      </c>
      <c r="AH153" s="123" t="s">
        <v>39</v>
      </c>
      <c r="AI153" s="395" t="s">
        <v>126</v>
      </c>
      <c r="AJ153" s="396"/>
      <c r="AK153" s="310">
        <f>+'3.2.1.3'!AK165/'3.2.1.3'!AK153-1</f>
        <v>0.56456355540620007</v>
      </c>
      <c r="AL153" s="302">
        <f>+'3.2.1.3'!AL165/'3.2.1.3'!AL153-1</f>
        <v>0.47434775242828109</v>
      </c>
    </row>
    <row r="155" spans="1:38" ht="17.25" x14ac:dyDescent="0.25">
      <c r="A155" s="376" t="s">
        <v>121</v>
      </c>
    </row>
    <row r="156" spans="1:38" ht="17.25" x14ac:dyDescent="0.25">
      <c r="A156" s="376" t="s">
        <v>123</v>
      </c>
    </row>
    <row r="157" spans="1:38" x14ac:dyDescent="0.25">
      <c r="A157" s="376"/>
    </row>
    <row r="158" spans="1:38" x14ac:dyDescent="0.25">
      <c r="A158" s="7" t="s">
        <v>24</v>
      </c>
    </row>
  </sheetData>
  <mergeCells count="130">
    <mergeCell ref="AL11:AL13"/>
    <mergeCell ref="C12:G12"/>
    <mergeCell ref="H12:J12"/>
    <mergeCell ref="K12:O12"/>
    <mergeCell ref="P12:R12"/>
    <mergeCell ref="S12:X12"/>
    <mergeCell ref="Y12:AK12"/>
    <mergeCell ref="P11:R11"/>
    <mergeCell ref="A26:A37"/>
    <mergeCell ref="H26:I26"/>
    <mergeCell ref="H27:I27"/>
    <mergeCell ref="A11:A13"/>
    <mergeCell ref="B11:B13"/>
    <mergeCell ref="C11:G11"/>
    <mergeCell ref="H11:J11"/>
    <mergeCell ref="K11:O11"/>
    <mergeCell ref="S11:X11"/>
    <mergeCell ref="H25:I25"/>
    <mergeCell ref="A14:A25"/>
    <mergeCell ref="H14:I14"/>
    <mergeCell ref="H15:I15"/>
    <mergeCell ref="H16:I16"/>
    <mergeCell ref="H37:I37"/>
    <mergeCell ref="H28:I28"/>
    <mergeCell ref="Y11:AK11"/>
    <mergeCell ref="A110:A121"/>
    <mergeCell ref="AI121:AJ121"/>
    <mergeCell ref="AI120:AJ120"/>
    <mergeCell ref="AI116:AJ116"/>
    <mergeCell ref="AI117:AJ117"/>
    <mergeCell ref="AI114:AJ114"/>
    <mergeCell ref="AI110:AJ110"/>
    <mergeCell ref="H17:I17"/>
    <mergeCell ref="H18:I18"/>
    <mergeCell ref="H19:I19"/>
    <mergeCell ref="H20:I20"/>
    <mergeCell ref="H21:I21"/>
    <mergeCell ref="H22:I22"/>
    <mergeCell ref="H23:I23"/>
    <mergeCell ref="H24:I24"/>
    <mergeCell ref="AI97:AJ97"/>
    <mergeCell ref="A62:A73"/>
    <mergeCell ref="A74:A85"/>
    <mergeCell ref="A86:A97"/>
    <mergeCell ref="AI86:AJ86"/>
    <mergeCell ref="AI87:AJ87"/>
    <mergeCell ref="H29:I29"/>
    <mergeCell ref="H30:I30"/>
    <mergeCell ref="H31:I31"/>
    <mergeCell ref="H32:I32"/>
    <mergeCell ref="H33:I33"/>
    <mergeCell ref="H34:I34"/>
    <mergeCell ref="H36:I36"/>
    <mergeCell ref="H42:I42"/>
    <mergeCell ref="H43:I43"/>
    <mergeCell ref="H35:I35"/>
    <mergeCell ref="H41:I41"/>
    <mergeCell ref="A38:A49"/>
    <mergeCell ref="H38:I38"/>
    <mergeCell ref="H39:I39"/>
    <mergeCell ref="H40:I40"/>
    <mergeCell ref="H44:I44"/>
    <mergeCell ref="H45:I45"/>
    <mergeCell ref="A50:A61"/>
    <mergeCell ref="H49:I49"/>
    <mergeCell ref="AI118:AJ118"/>
    <mergeCell ref="AI91:AJ91"/>
    <mergeCell ref="AI92:AJ92"/>
    <mergeCell ref="AI93:AJ93"/>
    <mergeCell ref="AI94:AJ94"/>
    <mergeCell ref="AI95:AJ95"/>
    <mergeCell ref="AI96:AJ96"/>
    <mergeCell ref="H46:I46"/>
    <mergeCell ref="H47:I47"/>
    <mergeCell ref="H48:I48"/>
    <mergeCell ref="AI88:AJ88"/>
    <mergeCell ref="AI89:AJ89"/>
    <mergeCell ref="AI90:AJ90"/>
    <mergeCell ref="A98:A109"/>
    <mergeCell ref="AI103:AJ103"/>
    <mergeCell ref="AI104:AJ104"/>
    <mergeCell ref="AI105:AJ105"/>
    <mergeCell ref="AI106:AJ106"/>
    <mergeCell ref="AI107:AJ107"/>
    <mergeCell ref="AI108:AJ108"/>
    <mergeCell ref="AI115:AJ115"/>
    <mergeCell ref="AI109:AJ109"/>
    <mergeCell ref="AI98:AJ98"/>
    <mergeCell ref="AI99:AJ99"/>
    <mergeCell ref="AI100:AJ100"/>
    <mergeCell ref="AI101:AJ101"/>
    <mergeCell ref="AI102:AJ102"/>
    <mergeCell ref="AI112:AJ112"/>
    <mergeCell ref="AI113:AJ113"/>
    <mergeCell ref="AI111:AJ111"/>
    <mergeCell ref="AI152:AJ152"/>
    <mergeCell ref="A146:A153"/>
    <mergeCell ref="AI141:AJ141"/>
    <mergeCell ref="AI142:AJ142"/>
    <mergeCell ref="AI143:AJ143"/>
    <mergeCell ref="AI144:AJ144"/>
    <mergeCell ref="AI140:AJ140"/>
    <mergeCell ref="AI134:AJ134"/>
    <mergeCell ref="AI135:AJ135"/>
    <mergeCell ref="AI136:AJ136"/>
    <mergeCell ref="AI137:AJ137"/>
    <mergeCell ref="AI138:AJ138"/>
    <mergeCell ref="AI139:AJ139"/>
    <mergeCell ref="AI119:AJ119"/>
    <mergeCell ref="AI151:AJ151"/>
    <mergeCell ref="AI150:AJ150"/>
    <mergeCell ref="AI145:AJ145"/>
    <mergeCell ref="AI146:AJ146"/>
    <mergeCell ref="AI147:AJ147"/>
    <mergeCell ref="A134:A144"/>
    <mergeCell ref="AI148:AJ148"/>
    <mergeCell ref="AI149:AJ149"/>
    <mergeCell ref="A122:A133"/>
    <mergeCell ref="AI123:AJ123"/>
    <mergeCell ref="AI124:AJ124"/>
    <mergeCell ref="AI125:AJ125"/>
    <mergeCell ref="AI126:AJ126"/>
    <mergeCell ref="AI127:AJ127"/>
    <mergeCell ref="AI128:AJ128"/>
    <mergeCell ref="AI129:AJ129"/>
    <mergeCell ref="AI130:AJ130"/>
    <mergeCell ref="AI131:AJ131"/>
    <mergeCell ref="AI132:AJ132"/>
    <mergeCell ref="AI133:AJ133"/>
    <mergeCell ref="AI122:AJ122"/>
  </mergeCells>
  <hyperlinks>
    <hyperlink ref="A158" location="Indice!A1" display="Volver al índice"/>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E180"/>
  <sheetViews>
    <sheetView zoomScale="85" zoomScaleNormal="85" workbookViewId="0"/>
  </sheetViews>
  <sheetFormatPr baseColWidth="10" defaultColWidth="11.42578125" defaultRowHeight="15" x14ac:dyDescent="0.25"/>
  <cols>
    <col min="1" max="1" width="27.5703125" style="2" customWidth="1"/>
    <col min="2" max="2" width="19" style="2" customWidth="1"/>
    <col min="3" max="31" width="30.7109375" style="2" customWidth="1"/>
    <col min="32" max="16384" width="11.42578125" style="2"/>
  </cols>
  <sheetData>
    <row r="1" spans="1:31" x14ac:dyDescent="0.25">
      <c r="A1" s="46" t="s">
        <v>0</v>
      </c>
      <c r="B1" s="15"/>
    </row>
    <row r="2" spans="1:31" x14ac:dyDescent="0.25">
      <c r="A2" s="46" t="s">
        <v>1</v>
      </c>
      <c r="B2" s="15"/>
    </row>
    <row r="3" spans="1:31" x14ac:dyDescent="0.25">
      <c r="A3" s="46" t="s">
        <v>2</v>
      </c>
      <c r="B3" s="15"/>
    </row>
    <row r="4" spans="1:31" x14ac:dyDescent="0.25">
      <c r="A4" s="46" t="s">
        <v>3</v>
      </c>
      <c r="B4" s="47" t="s">
        <v>4</v>
      </c>
    </row>
    <row r="5" spans="1:31" x14ac:dyDescent="0.25">
      <c r="A5" s="46" t="s">
        <v>5</v>
      </c>
      <c r="B5" s="15" t="str">
        <f>+Indice!A11</f>
        <v>3.2.1.6</v>
      </c>
    </row>
    <row r="6" spans="1:31" x14ac:dyDescent="0.25">
      <c r="A6" s="46" t="s">
        <v>6</v>
      </c>
      <c r="B6" s="47" t="str">
        <f>+Indice!B11</f>
        <v>Empresas operadoras de los servicios de ferrocarriles interurbanos. Por mes y por ramal.</v>
      </c>
    </row>
    <row r="7" spans="1:31" x14ac:dyDescent="0.25">
      <c r="A7" s="46" t="s">
        <v>7</v>
      </c>
      <c r="B7" s="47" t="str">
        <f>+'3.2.1.1'!B7</f>
        <v>CNRT. Información complementaria Wikipedia + SatéliteFerroviario.com.ar</v>
      </c>
    </row>
    <row r="8" spans="1:31" x14ac:dyDescent="0.25">
      <c r="A8" s="46" t="s">
        <v>8</v>
      </c>
      <c r="B8" s="353" t="str">
        <f>+'3.2.1.1'!B8</f>
        <v>agosto 2019</v>
      </c>
    </row>
    <row r="9" spans="1:31" x14ac:dyDescent="0.25">
      <c r="A9" s="46" t="s">
        <v>9</v>
      </c>
      <c r="B9" s="353" t="str">
        <f>+'3.2.1.1'!B9</f>
        <v>septiembre 2019</v>
      </c>
    </row>
    <row r="11" spans="1:31" ht="15.75" thickBot="1" x14ac:dyDescent="0.3"/>
    <row r="12" spans="1:31" ht="18" x14ac:dyDescent="0.25">
      <c r="A12" s="461" t="s">
        <v>10</v>
      </c>
      <c r="B12" s="464" t="s">
        <v>11</v>
      </c>
      <c r="C12" s="468" t="s">
        <v>26</v>
      </c>
      <c r="D12" s="429"/>
      <c r="E12" s="429"/>
      <c r="F12" s="430"/>
      <c r="G12" s="419" t="s">
        <v>25</v>
      </c>
      <c r="H12" s="420"/>
      <c r="I12" s="419" t="s">
        <v>29</v>
      </c>
      <c r="J12" s="419"/>
      <c r="K12" s="419"/>
      <c r="L12" s="420"/>
      <c r="M12" s="424" t="s">
        <v>30</v>
      </c>
      <c r="N12" s="425"/>
      <c r="O12" s="424" t="s">
        <v>27</v>
      </c>
      <c r="P12" s="424"/>
      <c r="Q12" s="424"/>
      <c r="R12" s="424"/>
      <c r="S12" s="425"/>
      <c r="T12" s="419" t="s">
        <v>28</v>
      </c>
      <c r="U12" s="419"/>
      <c r="V12" s="419"/>
      <c r="W12" s="419"/>
      <c r="X12" s="419"/>
      <c r="Y12" s="419"/>
      <c r="Z12" s="419"/>
      <c r="AA12" s="419"/>
      <c r="AB12" s="419"/>
      <c r="AC12" s="419"/>
      <c r="AD12" s="419"/>
      <c r="AE12" s="420"/>
    </row>
    <row r="13" spans="1:31" x14ac:dyDescent="0.25">
      <c r="A13" s="462"/>
      <c r="B13" s="465"/>
      <c r="C13" s="405" t="s">
        <v>31</v>
      </c>
      <c r="D13" s="406"/>
      <c r="E13" s="406"/>
      <c r="F13" s="407"/>
      <c r="G13" s="408" t="s">
        <v>43</v>
      </c>
      <c r="H13" s="409"/>
      <c r="I13" s="408" t="s">
        <v>53</v>
      </c>
      <c r="J13" s="408"/>
      <c r="K13" s="408"/>
      <c r="L13" s="409"/>
      <c r="M13" s="408" t="s">
        <v>53</v>
      </c>
      <c r="N13" s="409"/>
      <c r="O13" s="408" t="s">
        <v>53</v>
      </c>
      <c r="P13" s="408"/>
      <c r="Q13" s="408"/>
      <c r="R13" s="408"/>
      <c r="S13" s="409"/>
      <c r="T13" s="514" t="s">
        <v>53</v>
      </c>
      <c r="U13" s="514"/>
      <c r="V13" s="514"/>
      <c r="W13" s="514"/>
      <c r="X13" s="514"/>
      <c r="Y13" s="514"/>
      <c r="Z13" s="514"/>
      <c r="AA13" s="514"/>
      <c r="AB13" s="514"/>
      <c r="AC13" s="514"/>
      <c r="AD13" s="514"/>
      <c r="AE13" s="515"/>
    </row>
    <row r="14" spans="1:31" ht="30.75" thickBot="1" x14ac:dyDescent="0.3">
      <c r="A14" s="463"/>
      <c r="B14" s="466"/>
      <c r="C14" s="320" t="s">
        <v>32</v>
      </c>
      <c r="D14" s="160" t="s">
        <v>95</v>
      </c>
      <c r="E14" s="160" t="s">
        <v>42</v>
      </c>
      <c r="F14" s="321" t="s">
        <v>36</v>
      </c>
      <c r="G14" s="161" t="s">
        <v>44</v>
      </c>
      <c r="H14" s="321" t="s">
        <v>46</v>
      </c>
      <c r="I14" s="161" t="s">
        <v>48</v>
      </c>
      <c r="J14" s="160" t="s">
        <v>49</v>
      </c>
      <c r="K14" s="160" t="s">
        <v>50</v>
      </c>
      <c r="L14" s="321" t="s">
        <v>51</v>
      </c>
      <c r="M14" s="161" t="s">
        <v>94</v>
      </c>
      <c r="N14" s="296" t="s">
        <v>110</v>
      </c>
      <c r="O14" s="161" t="s">
        <v>60</v>
      </c>
      <c r="P14" s="160" t="s">
        <v>62</v>
      </c>
      <c r="Q14" s="160" t="s">
        <v>58</v>
      </c>
      <c r="R14" s="160" t="s">
        <v>61</v>
      </c>
      <c r="S14" s="321" t="s">
        <v>59</v>
      </c>
      <c r="T14" s="161" t="s">
        <v>65</v>
      </c>
      <c r="U14" s="160" t="s">
        <v>66</v>
      </c>
      <c r="V14" s="160" t="s">
        <v>67</v>
      </c>
      <c r="W14" s="160" t="s">
        <v>117</v>
      </c>
      <c r="X14" s="160" t="s">
        <v>68</v>
      </c>
      <c r="Y14" s="160" t="s">
        <v>114</v>
      </c>
      <c r="Z14" s="160" t="s">
        <v>119</v>
      </c>
      <c r="AA14" s="160" t="s">
        <v>70</v>
      </c>
      <c r="AB14" s="160" t="s">
        <v>73</v>
      </c>
      <c r="AC14" s="160" t="s">
        <v>72</v>
      </c>
      <c r="AD14" s="160" t="s">
        <v>71</v>
      </c>
      <c r="AE14" s="321" t="s">
        <v>75</v>
      </c>
    </row>
    <row r="15" spans="1:31" x14ac:dyDescent="0.25">
      <c r="A15" s="455">
        <v>2007</v>
      </c>
      <c r="B15" s="3" t="s">
        <v>12</v>
      </c>
      <c r="C15" s="178" t="s">
        <v>39</v>
      </c>
      <c r="D15" s="165" t="s">
        <v>39</v>
      </c>
      <c r="E15" s="176" t="s">
        <v>40</v>
      </c>
      <c r="F15" s="177" t="s">
        <v>39</v>
      </c>
      <c r="G15" s="176" t="s">
        <v>47</v>
      </c>
      <c r="H15" s="179" t="s">
        <v>47</v>
      </c>
      <c r="I15" s="176" t="s">
        <v>54</v>
      </c>
      <c r="J15" s="165" t="s">
        <v>54</v>
      </c>
      <c r="K15" s="165" t="s">
        <v>54</v>
      </c>
      <c r="L15" s="177" t="s">
        <v>41</v>
      </c>
      <c r="M15" s="176" t="s">
        <v>57</v>
      </c>
      <c r="N15" s="179" t="s">
        <v>39</v>
      </c>
      <c r="O15" s="176" t="s">
        <v>39</v>
      </c>
      <c r="P15" s="165" t="s">
        <v>39</v>
      </c>
      <c r="Q15" s="165" t="s">
        <v>39</v>
      </c>
      <c r="R15" s="165" t="s">
        <v>57</v>
      </c>
      <c r="S15" s="179" t="s">
        <v>39</v>
      </c>
      <c r="T15" s="176" t="s">
        <v>39</v>
      </c>
      <c r="U15" s="165" t="s">
        <v>57</v>
      </c>
      <c r="V15" s="176" t="s">
        <v>39</v>
      </c>
      <c r="W15" s="176" t="s">
        <v>39</v>
      </c>
      <c r="X15" s="165" t="s">
        <v>57</v>
      </c>
      <c r="Y15" s="165" t="s">
        <v>39</v>
      </c>
      <c r="Z15" s="165" t="s">
        <v>57</v>
      </c>
      <c r="AA15" s="176" t="s">
        <v>39</v>
      </c>
      <c r="AB15" s="50" t="s">
        <v>39</v>
      </c>
      <c r="AC15" s="165" t="s">
        <v>106</v>
      </c>
      <c r="AD15" s="165" t="s">
        <v>79</v>
      </c>
      <c r="AE15" s="179" t="s">
        <v>39</v>
      </c>
    </row>
    <row r="16" spans="1:31" x14ac:dyDescent="0.25">
      <c r="A16" s="456"/>
      <c r="B16" s="4" t="s">
        <v>13</v>
      </c>
      <c r="C16" s="172" t="s">
        <v>39</v>
      </c>
      <c r="D16" s="16" t="s">
        <v>39</v>
      </c>
      <c r="E16" s="163" t="s">
        <v>40</v>
      </c>
      <c r="F16" s="19" t="s">
        <v>39</v>
      </c>
      <c r="G16" s="163" t="s">
        <v>47</v>
      </c>
      <c r="H16" s="173" t="s">
        <v>47</v>
      </c>
      <c r="I16" s="163" t="s">
        <v>54</v>
      </c>
      <c r="J16" s="16" t="s">
        <v>54</v>
      </c>
      <c r="K16" s="16" t="s">
        <v>54</v>
      </c>
      <c r="L16" s="19" t="s">
        <v>41</v>
      </c>
      <c r="M16" s="163" t="s">
        <v>57</v>
      </c>
      <c r="N16" s="173" t="s">
        <v>39</v>
      </c>
      <c r="O16" s="163" t="s">
        <v>39</v>
      </c>
      <c r="P16" s="16" t="s">
        <v>39</v>
      </c>
      <c r="Q16" s="16" t="s">
        <v>39</v>
      </c>
      <c r="R16" s="16" t="s">
        <v>57</v>
      </c>
      <c r="S16" s="173" t="s">
        <v>39</v>
      </c>
      <c r="T16" s="163" t="s">
        <v>39</v>
      </c>
      <c r="U16" s="16" t="s">
        <v>57</v>
      </c>
      <c r="V16" s="163" t="s">
        <v>39</v>
      </c>
      <c r="W16" s="163" t="s">
        <v>39</v>
      </c>
      <c r="X16" s="16" t="s">
        <v>57</v>
      </c>
      <c r="Y16" s="16" t="s">
        <v>39</v>
      </c>
      <c r="Z16" s="16" t="s">
        <v>57</v>
      </c>
      <c r="AA16" s="163" t="s">
        <v>39</v>
      </c>
      <c r="AB16" s="30" t="s">
        <v>39</v>
      </c>
      <c r="AC16" s="16" t="s">
        <v>106</v>
      </c>
      <c r="AD16" s="16" t="s">
        <v>79</v>
      </c>
      <c r="AE16" s="173" t="s">
        <v>39</v>
      </c>
    </row>
    <row r="17" spans="1:31" x14ac:dyDescent="0.25">
      <c r="A17" s="456"/>
      <c r="B17" s="4" t="s">
        <v>14</v>
      </c>
      <c r="C17" s="172" t="s">
        <v>39</v>
      </c>
      <c r="D17" s="16" t="s">
        <v>39</v>
      </c>
      <c r="E17" s="163" t="s">
        <v>40</v>
      </c>
      <c r="F17" s="19" t="s">
        <v>39</v>
      </c>
      <c r="G17" s="163" t="s">
        <v>47</v>
      </c>
      <c r="H17" s="173" t="s">
        <v>47</v>
      </c>
      <c r="I17" s="163" t="s">
        <v>54</v>
      </c>
      <c r="J17" s="16" t="s">
        <v>54</v>
      </c>
      <c r="K17" s="16" t="s">
        <v>54</v>
      </c>
      <c r="L17" s="19" t="s">
        <v>41</v>
      </c>
      <c r="M17" s="163" t="s">
        <v>57</v>
      </c>
      <c r="N17" s="173" t="s">
        <v>39</v>
      </c>
      <c r="O17" s="163" t="s">
        <v>39</v>
      </c>
      <c r="P17" s="16" t="s">
        <v>39</v>
      </c>
      <c r="Q17" s="16" t="s">
        <v>39</v>
      </c>
      <c r="R17" s="16" t="s">
        <v>57</v>
      </c>
      <c r="S17" s="173" t="s">
        <v>39</v>
      </c>
      <c r="T17" s="163" t="s">
        <v>39</v>
      </c>
      <c r="U17" s="16" t="s">
        <v>57</v>
      </c>
      <c r="V17" s="163" t="s">
        <v>39</v>
      </c>
      <c r="W17" s="163" t="s">
        <v>39</v>
      </c>
      <c r="X17" s="16" t="s">
        <v>57</v>
      </c>
      <c r="Y17" s="16" t="s">
        <v>39</v>
      </c>
      <c r="Z17" s="16" t="s">
        <v>57</v>
      </c>
      <c r="AA17" s="163" t="s">
        <v>39</v>
      </c>
      <c r="AB17" s="30" t="s">
        <v>39</v>
      </c>
      <c r="AC17" s="16" t="s">
        <v>106</v>
      </c>
      <c r="AD17" s="16" t="s">
        <v>79</v>
      </c>
      <c r="AE17" s="173" t="s">
        <v>39</v>
      </c>
    </row>
    <row r="18" spans="1:31" x14ac:dyDescent="0.25">
      <c r="A18" s="456"/>
      <c r="B18" s="4" t="s">
        <v>15</v>
      </c>
      <c r="C18" s="172" t="s">
        <v>39</v>
      </c>
      <c r="D18" s="16" t="s">
        <v>39</v>
      </c>
      <c r="E18" s="163" t="s">
        <v>40</v>
      </c>
      <c r="F18" s="19" t="s">
        <v>39</v>
      </c>
      <c r="G18" s="163" t="s">
        <v>47</v>
      </c>
      <c r="H18" s="173" t="s">
        <v>47</v>
      </c>
      <c r="I18" s="163" t="s">
        <v>54</v>
      </c>
      <c r="J18" s="16" t="s">
        <v>54</v>
      </c>
      <c r="K18" s="16" t="s">
        <v>54</v>
      </c>
      <c r="L18" s="19" t="s">
        <v>41</v>
      </c>
      <c r="M18" s="163" t="s">
        <v>57</v>
      </c>
      <c r="N18" s="173" t="s">
        <v>39</v>
      </c>
      <c r="O18" s="163" t="s">
        <v>39</v>
      </c>
      <c r="P18" s="16" t="s">
        <v>39</v>
      </c>
      <c r="Q18" s="16" t="s">
        <v>39</v>
      </c>
      <c r="R18" s="16" t="s">
        <v>57</v>
      </c>
      <c r="S18" s="173" t="s">
        <v>39</v>
      </c>
      <c r="T18" s="163" t="s">
        <v>39</v>
      </c>
      <c r="U18" s="16" t="s">
        <v>57</v>
      </c>
      <c r="V18" s="163" t="s">
        <v>39</v>
      </c>
      <c r="W18" s="163" t="s">
        <v>39</v>
      </c>
      <c r="X18" s="16" t="s">
        <v>57</v>
      </c>
      <c r="Y18" s="16" t="s">
        <v>39</v>
      </c>
      <c r="Z18" s="16" t="s">
        <v>57</v>
      </c>
      <c r="AA18" s="163" t="s">
        <v>39</v>
      </c>
      <c r="AB18" s="30" t="s">
        <v>39</v>
      </c>
      <c r="AC18" s="16" t="s">
        <v>106</v>
      </c>
      <c r="AD18" s="16" t="s">
        <v>79</v>
      </c>
      <c r="AE18" s="173" t="s">
        <v>39</v>
      </c>
    </row>
    <row r="19" spans="1:31" x14ac:dyDescent="0.25">
      <c r="A19" s="456"/>
      <c r="B19" s="4" t="s">
        <v>16</v>
      </c>
      <c r="C19" s="172" t="s">
        <v>39</v>
      </c>
      <c r="D19" s="16" t="s">
        <v>39</v>
      </c>
      <c r="E19" s="163" t="s">
        <v>40</v>
      </c>
      <c r="F19" s="19" t="s">
        <v>39</v>
      </c>
      <c r="G19" s="163" t="s">
        <v>47</v>
      </c>
      <c r="H19" s="173" t="s">
        <v>47</v>
      </c>
      <c r="I19" s="163" t="s">
        <v>54</v>
      </c>
      <c r="J19" s="16" t="s">
        <v>54</v>
      </c>
      <c r="K19" s="16" t="s">
        <v>54</v>
      </c>
      <c r="L19" s="19" t="s">
        <v>41</v>
      </c>
      <c r="M19" s="163" t="s">
        <v>57</v>
      </c>
      <c r="N19" s="173" t="s">
        <v>39</v>
      </c>
      <c r="O19" s="163" t="s">
        <v>39</v>
      </c>
      <c r="P19" s="16" t="s">
        <v>39</v>
      </c>
      <c r="Q19" s="16" t="s">
        <v>39</v>
      </c>
      <c r="R19" s="16" t="s">
        <v>57</v>
      </c>
      <c r="S19" s="173" t="s">
        <v>39</v>
      </c>
      <c r="T19" s="163" t="s">
        <v>39</v>
      </c>
      <c r="U19" s="16" t="s">
        <v>57</v>
      </c>
      <c r="V19" s="163" t="s">
        <v>39</v>
      </c>
      <c r="W19" s="163" t="s">
        <v>39</v>
      </c>
      <c r="X19" s="16" t="s">
        <v>57</v>
      </c>
      <c r="Y19" s="16" t="s">
        <v>39</v>
      </c>
      <c r="Z19" s="16" t="s">
        <v>57</v>
      </c>
      <c r="AA19" s="163" t="s">
        <v>39</v>
      </c>
      <c r="AB19" s="30" t="s">
        <v>39</v>
      </c>
      <c r="AC19" s="16" t="s">
        <v>106</v>
      </c>
      <c r="AD19" s="16" t="s">
        <v>79</v>
      </c>
      <c r="AE19" s="171" t="s">
        <v>39</v>
      </c>
    </row>
    <row r="20" spans="1:31" x14ac:dyDescent="0.25">
      <c r="A20" s="456"/>
      <c r="B20" s="4" t="s">
        <v>17</v>
      </c>
      <c r="C20" s="172" t="s">
        <v>39</v>
      </c>
      <c r="D20" s="16" t="s">
        <v>39</v>
      </c>
      <c r="E20" s="163" t="s">
        <v>40</v>
      </c>
      <c r="F20" s="19" t="s">
        <v>39</v>
      </c>
      <c r="G20" s="163" t="s">
        <v>47</v>
      </c>
      <c r="H20" s="173" t="s">
        <v>47</v>
      </c>
      <c r="I20" s="163" t="s">
        <v>54</v>
      </c>
      <c r="J20" s="16" t="s">
        <v>54</v>
      </c>
      <c r="K20" s="16" t="s">
        <v>54</v>
      </c>
      <c r="L20" s="19" t="s">
        <v>41</v>
      </c>
      <c r="M20" s="163" t="s">
        <v>57</v>
      </c>
      <c r="N20" s="173" t="s">
        <v>39</v>
      </c>
      <c r="O20" s="163" t="s">
        <v>39</v>
      </c>
      <c r="P20" s="16" t="s">
        <v>39</v>
      </c>
      <c r="Q20" s="16" t="s">
        <v>39</v>
      </c>
      <c r="R20" s="16" t="s">
        <v>57</v>
      </c>
      <c r="S20" s="173" t="s">
        <v>39</v>
      </c>
      <c r="T20" s="163" t="s">
        <v>39</v>
      </c>
      <c r="U20" s="16" t="s">
        <v>57</v>
      </c>
      <c r="V20" s="163" t="s">
        <v>39</v>
      </c>
      <c r="W20" s="163" t="s">
        <v>39</v>
      </c>
      <c r="X20" s="16" t="s">
        <v>57</v>
      </c>
      <c r="Y20" s="16" t="s">
        <v>39</v>
      </c>
      <c r="Z20" s="16" t="s">
        <v>57</v>
      </c>
      <c r="AA20" s="163" t="s">
        <v>39</v>
      </c>
      <c r="AB20" s="30" t="s">
        <v>39</v>
      </c>
      <c r="AC20" s="16" t="s">
        <v>106</v>
      </c>
      <c r="AD20" s="16" t="s">
        <v>79</v>
      </c>
      <c r="AE20" s="173" t="s">
        <v>39</v>
      </c>
    </row>
    <row r="21" spans="1:31" x14ac:dyDescent="0.25">
      <c r="A21" s="456"/>
      <c r="B21" s="4" t="s">
        <v>18</v>
      </c>
      <c r="C21" s="172" t="s">
        <v>39</v>
      </c>
      <c r="D21" s="16" t="s">
        <v>39</v>
      </c>
      <c r="E21" s="163" t="s">
        <v>40</v>
      </c>
      <c r="F21" s="19" t="s">
        <v>39</v>
      </c>
      <c r="G21" s="163" t="s">
        <v>47</v>
      </c>
      <c r="H21" s="173" t="s">
        <v>47</v>
      </c>
      <c r="I21" s="163" t="s">
        <v>54</v>
      </c>
      <c r="J21" s="16" t="s">
        <v>54</v>
      </c>
      <c r="K21" s="16" t="s">
        <v>54</v>
      </c>
      <c r="L21" s="19" t="s">
        <v>41</v>
      </c>
      <c r="M21" s="163" t="s">
        <v>57</v>
      </c>
      <c r="N21" s="173" t="s">
        <v>39</v>
      </c>
      <c r="O21" s="163" t="s">
        <v>39</v>
      </c>
      <c r="P21" s="16" t="s">
        <v>39</v>
      </c>
      <c r="Q21" s="16" t="s">
        <v>39</v>
      </c>
      <c r="R21" s="16" t="s">
        <v>57</v>
      </c>
      <c r="S21" s="173" t="s">
        <v>39</v>
      </c>
      <c r="T21" s="163" t="s">
        <v>39</v>
      </c>
      <c r="U21" s="16" t="s">
        <v>57</v>
      </c>
      <c r="V21" s="163" t="s">
        <v>39</v>
      </c>
      <c r="W21" s="163" t="s">
        <v>39</v>
      </c>
      <c r="X21" s="16" t="s">
        <v>57</v>
      </c>
      <c r="Y21" s="16" t="s">
        <v>39</v>
      </c>
      <c r="Z21" s="16" t="s">
        <v>57</v>
      </c>
      <c r="AA21" s="163" t="s">
        <v>39</v>
      </c>
      <c r="AB21" s="30" t="s">
        <v>39</v>
      </c>
      <c r="AC21" s="16" t="s">
        <v>76</v>
      </c>
      <c r="AD21" s="16" t="s">
        <v>79</v>
      </c>
      <c r="AE21" s="171" t="s">
        <v>39</v>
      </c>
    </row>
    <row r="22" spans="1:31" x14ac:dyDescent="0.25">
      <c r="A22" s="456"/>
      <c r="B22" s="4" t="s">
        <v>19</v>
      </c>
      <c r="C22" s="172" t="s">
        <v>39</v>
      </c>
      <c r="D22" s="16" t="s">
        <v>39</v>
      </c>
      <c r="E22" s="163" t="s">
        <v>40</v>
      </c>
      <c r="F22" s="19" t="s">
        <v>39</v>
      </c>
      <c r="G22" s="163" t="s">
        <v>47</v>
      </c>
      <c r="H22" s="173" t="s">
        <v>47</v>
      </c>
      <c r="I22" s="163" t="s">
        <v>54</v>
      </c>
      <c r="J22" s="16" t="s">
        <v>54</v>
      </c>
      <c r="K22" s="16" t="s">
        <v>54</v>
      </c>
      <c r="L22" s="19" t="s">
        <v>41</v>
      </c>
      <c r="M22" s="163" t="s">
        <v>57</v>
      </c>
      <c r="N22" s="173" t="s">
        <v>39</v>
      </c>
      <c r="O22" s="163" t="s">
        <v>39</v>
      </c>
      <c r="P22" s="16" t="s">
        <v>39</v>
      </c>
      <c r="Q22" s="16" t="s">
        <v>39</v>
      </c>
      <c r="R22" s="16" t="s">
        <v>57</v>
      </c>
      <c r="S22" s="173" t="s">
        <v>39</v>
      </c>
      <c r="T22" s="163" t="s">
        <v>39</v>
      </c>
      <c r="U22" s="16" t="s">
        <v>57</v>
      </c>
      <c r="V22" s="163" t="s">
        <v>39</v>
      </c>
      <c r="W22" s="163" t="s">
        <v>39</v>
      </c>
      <c r="X22" s="16" t="s">
        <v>57</v>
      </c>
      <c r="Y22" s="16" t="s">
        <v>39</v>
      </c>
      <c r="Z22" s="16" t="s">
        <v>57</v>
      </c>
      <c r="AA22" s="163" t="s">
        <v>39</v>
      </c>
      <c r="AB22" s="30" t="s">
        <v>39</v>
      </c>
      <c r="AC22" s="16" t="s">
        <v>76</v>
      </c>
      <c r="AD22" s="16" t="s">
        <v>79</v>
      </c>
      <c r="AE22" s="173" t="s">
        <v>39</v>
      </c>
    </row>
    <row r="23" spans="1:31" x14ac:dyDescent="0.25">
      <c r="A23" s="456"/>
      <c r="B23" s="4" t="s">
        <v>20</v>
      </c>
      <c r="C23" s="172" t="s">
        <v>39</v>
      </c>
      <c r="D23" s="16" t="s">
        <v>39</v>
      </c>
      <c r="E23" s="163" t="s">
        <v>40</v>
      </c>
      <c r="F23" s="19" t="s">
        <v>39</v>
      </c>
      <c r="G23" s="163" t="s">
        <v>47</v>
      </c>
      <c r="H23" s="173" t="s">
        <v>47</v>
      </c>
      <c r="I23" s="163" t="s">
        <v>54</v>
      </c>
      <c r="J23" s="16" t="s">
        <v>54</v>
      </c>
      <c r="K23" s="16" t="s">
        <v>54</v>
      </c>
      <c r="L23" s="19" t="s">
        <v>41</v>
      </c>
      <c r="M23" s="163" t="s">
        <v>57</v>
      </c>
      <c r="N23" s="173" t="s">
        <v>39</v>
      </c>
      <c r="O23" s="163" t="s">
        <v>39</v>
      </c>
      <c r="P23" s="16" t="s">
        <v>39</v>
      </c>
      <c r="Q23" s="16" t="s">
        <v>39</v>
      </c>
      <c r="R23" s="16" t="s">
        <v>57</v>
      </c>
      <c r="S23" s="173" t="s">
        <v>39</v>
      </c>
      <c r="T23" s="163" t="s">
        <v>39</v>
      </c>
      <c r="U23" s="16" t="s">
        <v>57</v>
      </c>
      <c r="V23" s="163" t="s">
        <v>39</v>
      </c>
      <c r="W23" s="163" t="s">
        <v>39</v>
      </c>
      <c r="X23" s="16" t="s">
        <v>57</v>
      </c>
      <c r="Y23" s="16" t="s">
        <v>39</v>
      </c>
      <c r="Z23" s="16" t="s">
        <v>57</v>
      </c>
      <c r="AA23" s="163" t="s">
        <v>39</v>
      </c>
      <c r="AB23" s="30" t="s">
        <v>39</v>
      </c>
      <c r="AC23" s="16" t="s">
        <v>76</v>
      </c>
      <c r="AD23" s="16" t="s">
        <v>79</v>
      </c>
      <c r="AE23" s="171" t="s">
        <v>39</v>
      </c>
    </row>
    <row r="24" spans="1:31" x14ac:dyDescent="0.25">
      <c r="A24" s="456"/>
      <c r="B24" s="4" t="s">
        <v>21</v>
      </c>
      <c r="C24" s="172" t="s">
        <v>39</v>
      </c>
      <c r="D24" s="16" t="s">
        <v>39</v>
      </c>
      <c r="E24" s="163" t="s">
        <v>40</v>
      </c>
      <c r="F24" s="19" t="s">
        <v>39</v>
      </c>
      <c r="G24" s="163" t="s">
        <v>47</v>
      </c>
      <c r="H24" s="173" t="s">
        <v>47</v>
      </c>
      <c r="I24" s="163" t="s">
        <v>54</v>
      </c>
      <c r="J24" s="16" t="s">
        <v>54</v>
      </c>
      <c r="K24" s="16" t="s">
        <v>54</v>
      </c>
      <c r="L24" s="19" t="s">
        <v>41</v>
      </c>
      <c r="M24" s="163" t="s">
        <v>57</v>
      </c>
      <c r="N24" s="173" t="s">
        <v>39</v>
      </c>
      <c r="O24" s="163" t="s">
        <v>39</v>
      </c>
      <c r="P24" s="16" t="s">
        <v>39</v>
      </c>
      <c r="Q24" s="16" t="s">
        <v>39</v>
      </c>
      <c r="R24" s="16" t="s">
        <v>57</v>
      </c>
      <c r="S24" s="173" t="s">
        <v>39</v>
      </c>
      <c r="T24" s="163" t="s">
        <v>39</v>
      </c>
      <c r="U24" s="16" t="s">
        <v>57</v>
      </c>
      <c r="V24" s="163" t="s">
        <v>39</v>
      </c>
      <c r="W24" s="163" t="s">
        <v>39</v>
      </c>
      <c r="X24" s="16" t="s">
        <v>57</v>
      </c>
      <c r="Y24" s="16" t="s">
        <v>39</v>
      </c>
      <c r="Z24" s="16" t="s">
        <v>57</v>
      </c>
      <c r="AA24" s="163" t="s">
        <v>39</v>
      </c>
      <c r="AB24" s="30" t="s">
        <v>39</v>
      </c>
      <c r="AC24" s="16" t="s">
        <v>76</v>
      </c>
      <c r="AD24" s="16" t="s">
        <v>79</v>
      </c>
      <c r="AE24" s="173" t="s">
        <v>39</v>
      </c>
    </row>
    <row r="25" spans="1:31" x14ac:dyDescent="0.25">
      <c r="A25" s="456"/>
      <c r="B25" s="4" t="s">
        <v>22</v>
      </c>
      <c r="C25" s="172" t="s">
        <v>39</v>
      </c>
      <c r="D25" s="16" t="s">
        <v>39</v>
      </c>
      <c r="E25" s="163" t="s">
        <v>40</v>
      </c>
      <c r="F25" s="19" t="s">
        <v>39</v>
      </c>
      <c r="G25" s="163" t="s">
        <v>47</v>
      </c>
      <c r="H25" s="173" t="s">
        <v>47</v>
      </c>
      <c r="I25" s="163" t="s">
        <v>54</v>
      </c>
      <c r="J25" s="16" t="s">
        <v>54</v>
      </c>
      <c r="K25" s="16" t="s">
        <v>54</v>
      </c>
      <c r="L25" s="19" t="s">
        <v>41</v>
      </c>
      <c r="M25" s="163" t="s">
        <v>57</v>
      </c>
      <c r="N25" s="173" t="s">
        <v>39</v>
      </c>
      <c r="O25" s="163" t="s">
        <v>39</v>
      </c>
      <c r="P25" s="16" t="s">
        <v>39</v>
      </c>
      <c r="Q25" s="16" t="s">
        <v>39</v>
      </c>
      <c r="R25" s="16" t="s">
        <v>57</v>
      </c>
      <c r="S25" s="173" t="s">
        <v>39</v>
      </c>
      <c r="T25" s="163" t="s">
        <v>39</v>
      </c>
      <c r="U25" s="16" t="s">
        <v>57</v>
      </c>
      <c r="V25" s="163" t="s">
        <v>39</v>
      </c>
      <c r="W25" s="163" t="s">
        <v>39</v>
      </c>
      <c r="X25" s="16" t="s">
        <v>57</v>
      </c>
      <c r="Y25" s="16" t="s">
        <v>39</v>
      </c>
      <c r="Z25" s="16" t="s">
        <v>57</v>
      </c>
      <c r="AA25" s="163" t="s">
        <v>39</v>
      </c>
      <c r="AB25" s="30" t="s">
        <v>39</v>
      </c>
      <c r="AC25" s="16" t="s">
        <v>76</v>
      </c>
      <c r="AD25" s="16" t="s">
        <v>79</v>
      </c>
      <c r="AE25" s="173" t="s">
        <v>39</v>
      </c>
    </row>
    <row r="26" spans="1:31" ht="15.75" thickBot="1" x14ac:dyDescent="0.3">
      <c r="A26" s="458"/>
      <c r="B26" s="5" t="s">
        <v>23</v>
      </c>
      <c r="C26" s="174" t="s">
        <v>39</v>
      </c>
      <c r="D26" s="17" t="s">
        <v>39</v>
      </c>
      <c r="E26" s="164" t="s">
        <v>40</v>
      </c>
      <c r="F26" s="20" t="s">
        <v>39</v>
      </c>
      <c r="G26" s="164" t="s">
        <v>47</v>
      </c>
      <c r="H26" s="175" t="s">
        <v>47</v>
      </c>
      <c r="I26" s="164" t="s">
        <v>54</v>
      </c>
      <c r="J26" s="17" t="s">
        <v>54</v>
      </c>
      <c r="K26" s="17" t="s">
        <v>54</v>
      </c>
      <c r="L26" s="20" t="s">
        <v>41</v>
      </c>
      <c r="M26" s="164" t="s">
        <v>57</v>
      </c>
      <c r="N26" s="175" t="s">
        <v>39</v>
      </c>
      <c r="O26" s="164" t="s">
        <v>39</v>
      </c>
      <c r="P26" s="17" t="s">
        <v>39</v>
      </c>
      <c r="Q26" s="17" t="s">
        <v>39</v>
      </c>
      <c r="R26" s="17" t="s">
        <v>57</v>
      </c>
      <c r="S26" s="175" t="s">
        <v>39</v>
      </c>
      <c r="T26" s="164" t="s">
        <v>39</v>
      </c>
      <c r="U26" s="17" t="s">
        <v>57</v>
      </c>
      <c r="V26" s="17" t="s">
        <v>57</v>
      </c>
      <c r="W26" s="17" t="s">
        <v>39</v>
      </c>
      <c r="X26" s="17" t="s">
        <v>57</v>
      </c>
      <c r="Y26" s="17" t="s">
        <v>39</v>
      </c>
      <c r="Z26" s="17" t="s">
        <v>57</v>
      </c>
      <c r="AA26" s="164" t="s">
        <v>39</v>
      </c>
      <c r="AB26" s="41" t="s">
        <v>39</v>
      </c>
      <c r="AC26" s="17" t="s">
        <v>76</v>
      </c>
      <c r="AD26" s="17" t="s">
        <v>79</v>
      </c>
      <c r="AE26" s="175" t="s">
        <v>39</v>
      </c>
    </row>
    <row r="27" spans="1:31" x14ac:dyDescent="0.25">
      <c r="A27" s="469">
        <v>2008</v>
      </c>
      <c r="B27" s="6" t="s">
        <v>12</v>
      </c>
      <c r="C27" s="170" t="s">
        <v>39</v>
      </c>
      <c r="D27" s="18" t="s">
        <v>39</v>
      </c>
      <c r="E27" s="162" t="s">
        <v>40</v>
      </c>
      <c r="F27" s="21" t="s">
        <v>39</v>
      </c>
      <c r="G27" s="162" t="s">
        <v>47</v>
      </c>
      <c r="H27" s="171" t="s">
        <v>47</v>
      </c>
      <c r="I27" s="162" t="s">
        <v>54</v>
      </c>
      <c r="J27" s="18" t="s">
        <v>54</v>
      </c>
      <c r="K27" s="18" t="s">
        <v>54</v>
      </c>
      <c r="L27" s="21" t="s">
        <v>41</v>
      </c>
      <c r="M27" s="162" t="s">
        <v>57</v>
      </c>
      <c r="N27" s="171" t="s">
        <v>39</v>
      </c>
      <c r="O27" s="162" t="s">
        <v>39</v>
      </c>
      <c r="P27" s="18" t="s">
        <v>39</v>
      </c>
      <c r="Q27" s="18" t="s">
        <v>39</v>
      </c>
      <c r="R27" s="18" t="s">
        <v>57</v>
      </c>
      <c r="S27" s="171" t="s">
        <v>39</v>
      </c>
      <c r="T27" s="162" t="s">
        <v>39</v>
      </c>
      <c r="U27" s="18" t="s">
        <v>57</v>
      </c>
      <c r="V27" s="18" t="s">
        <v>57</v>
      </c>
      <c r="W27" s="18" t="s">
        <v>39</v>
      </c>
      <c r="X27" s="18" t="s">
        <v>57</v>
      </c>
      <c r="Y27" s="18" t="s">
        <v>39</v>
      </c>
      <c r="Z27" s="18" t="s">
        <v>57</v>
      </c>
      <c r="AA27" s="162" t="s">
        <v>39</v>
      </c>
      <c r="AB27" s="28" t="s">
        <v>39</v>
      </c>
      <c r="AC27" s="18" t="s">
        <v>76</v>
      </c>
      <c r="AD27" s="18" t="s">
        <v>79</v>
      </c>
      <c r="AE27" s="21" t="s">
        <v>79</v>
      </c>
    </row>
    <row r="28" spans="1:31" x14ac:dyDescent="0.25">
      <c r="A28" s="456"/>
      <c r="B28" s="4" t="s">
        <v>13</v>
      </c>
      <c r="C28" s="172" t="s">
        <v>39</v>
      </c>
      <c r="D28" s="16" t="s">
        <v>39</v>
      </c>
      <c r="E28" s="163" t="s">
        <v>40</v>
      </c>
      <c r="F28" s="19" t="s">
        <v>39</v>
      </c>
      <c r="G28" s="163" t="s">
        <v>47</v>
      </c>
      <c r="H28" s="173" t="s">
        <v>47</v>
      </c>
      <c r="I28" s="163" t="s">
        <v>54</v>
      </c>
      <c r="J28" s="16" t="s">
        <v>54</v>
      </c>
      <c r="K28" s="16" t="s">
        <v>54</v>
      </c>
      <c r="L28" s="19" t="s">
        <v>41</v>
      </c>
      <c r="M28" s="163" t="s">
        <v>57</v>
      </c>
      <c r="N28" s="173" t="s">
        <v>39</v>
      </c>
      <c r="O28" s="163" t="s">
        <v>39</v>
      </c>
      <c r="P28" s="16" t="s">
        <v>39</v>
      </c>
      <c r="Q28" s="16" t="s">
        <v>39</v>
      </c>
      <c r="R28" s="16" t="s">
        <v>57</v>
      </c>
      <c r="S28" s="173" t="s">
        <v>39</v>
      </c>
      <c r="T28" s="163" t="s">
        <v>39</v>
      </c>
      <c r="U28" s="16" t="s">
        <v>57</v>
      </c>
      <c r="V28" s="16" t="s">
        <v>57</v>
      </c>
      <c r="W28" s="16" t="s">
        <v>39</v>
      </c>
      <c r="X28" s="16" t="s">
        <v>57</v>
      </c>
      <c r="Y28" s="16" t="s">
        <v>39</v>
      </c>
      <c r="Z28" s="16" t="s">
        <v>57</v>
      </c>
      <c r="AA28" s="163" t="s">
        <v>39</v>
      </c>
      <c r="AB28" s="30" t="s">
        <v>39</v>
      </c>
      <c r="AC28" s="16" t="s">
        <v>76</v>
      </c>
      <c r="AD28" s="16" t="s">
        <v>79</v>
      </c>
      <c r="AE28" s="19" t="s">
        <v>79</v>
      </c>
    </row>
    <row r="29" spans="1:31" x14ac:dyDescent="0.25">
      <c r="A29" s="456"/>
      <c r="B29" s="4" t="s">
        <v>14</v>
      </c>
      <c r="C29" s="172" t="s">
        <v>39</v>
      </c>
      <c r="D29" s="16" t="s">
        <v>39</v>
      </c>
      <c r="E29" s="163" t="s">
        <v>40</v>
      </c>
      <c r="F29" s="19" t="s">
        <v>39</v>
      </c>
      <c r="G29" s="163" t="s">
        <v>47</v>
      </c>
      <c r="H29" s="173" t="s">
        <v>47</v>
      </c>
      <c r="I29" s="163" t="s">
        <v>54</v>
      </c>
      <c r="J29" s="16" t="s">
        <v>54</v>
      </c>
      <c r="K29" s="16" t="s">
        <v>54</v>
      </c>
      <c r="L29" s="19" t="s">
        <v>41</v>
      </c>
      <c r="M29" s="163" t="s">
        <v>57</v>
      </c>
      <c r="N29" s="173" t="s">
        <v>39</v>
      </c>
      <c r="O29" s="163" t="s">
        <v>39</v>
      </c>
      <c r="P29" s="16" t="s">
        <v>39</v>
      </c>
      <c r="Q29" s="16" t="s">
        <v>39</v>
      </c>
      <c r="R29" s="16" t="s">
        <v>57</v>
      </c>
      <c r="S29" s="173" t="s">
        <v>39</v>
      </c>
      <c r="T29" s="163" t="s">
        <v>39</v>
      </c>
      <c r="U29" s="16" t="s">
        <v>57</v>
      </c>
      <c r="V29" s="16" t="s">
        <v>57</v>
      </c>
      <c r="W29" s="16" t="s">
        <v>39</v>
      </c>
      <c r="X29" s="16" t="s">
        <v>57</v>
      </c>
      <c r="Y29" s="16" t="s">
        <v>39</v>
      </c>
      <c r="Z29" s="16" t="s">
        <v>57</v>
      </c>
      <c r="AA29" s="163" t="s">
        <v>39</v>
      </c>
      <c r="AB29" s="16" t="s">
        <v>76</v>
      </c>
      <c r="AC29" s="16" t="s">
        <v>76</v>
      </c>
      <c r="AD29" s="16" t="s">
        <v>79</v>
      </c>
      <c r="AE29" s="19" t="s">
        <v>79</v>
      </c>
    </row>
    <row r="30" spans="1:31" x14ac:dyDescent="0.25">
      <c r="A30" s="456"/>
      <c r="B30" s="4" t="s">
        <v>15</v>
      </c>
      <c r="C30" s="172" t="s">
        <v>39</v>
      </c>
      <c r="D30" s="16" t="s">
        <v>39</v>
      </c>
      <c r="E30" s="163" t="s">
        <v>40</v>
      </c>
      <c r="F30" s="19" t="s">
        <v>39</v>
      </c>
      <c r="G30" s="163" t="s">
        <v>47</v>
      </c>
      <c r="H30" s="173" t="s">
        <v>47</v>
      </c>
      <c r="I30" s="163" t="s">
        <v>54</v>
      </c>
      <c r="J30" s="16" t="s">
        <v>54</v>
      </c>
      <c r="K30" s="16" t="s">
        <v>54</v>
      </c>
      <c r="L30" s="19" t="s">
        <v>41</v>
      </c>
      <c r="M30" s="163" t="s">
        <v>57</v>
      </c>
      <c r="N30" s="173" t="s">
        <v>39</v>
      </c>
      <c r="O30" s="163" t="s">
        <v>39</v>
      </c>
      <c r="P30" s="16" t="s">
        <v>39</v>
      </c>
      <c r="Q30" s="16" t="s">
        <v>39</v>
      </c>
      <c r="R30" s="16" t="s">
        <v>57</v>
      </c>
      <c r="S30" s="173" t="s">
        <v>39</v>
      </c>
      <c r="T30" s="163" t="s">
        <v>39</v>
      </c>
      <c r="U30" s="16" t="s">
        <v>57</v>
      </c>
      <c r="V30" s="16" t="s">
        <v>57</v>
      </c>
      <c r="W30" s="16" t="s">
        <v>39</v>
      </c>
      <c r="X30" s="16" t="s">
        <v>57</v>
      </c>
      <c r="Y30" s="16" t="s">
        <v>39</v>
      </c>
      <c r="Z30" s="16" t="s">
        <v>57</v>
      </c>
      <c r="AA30" s="163" t="s">
        <v>39</v>
      </c>
      <c r="AB30" s="16" t="s">
        <v>76</v>
      </c>
      <c r="AC30" s="16" t="s">
        <v>76</v>
      </c>
      <c r="AD30" s="16" t="s">
        <v>79</v>
      </c>
      <c r="AE30" s="19" t="s">
        <v>79</v>
      </c>
    </row>
    <row r="31" spans="1:31" x14ac:dyDescent="0.25">
      <c r="A31" s="456"/>
      <c r="B31" s="4" t="s">
        <v>16</v>
      </c>
      <c r="C31" s="172" t="s">
        <v>39</v>
      </c>
      <c r="D31" s="16" t="s">
        <v>39</v>
      </c>
      <c r="E31" s="163" t="s">
        <v>40</v>
      </c>
      <c r="F31" s="19" t="s">
        <v>39</v>
      </c>
      <c r="G31" s="163" t="s">
        <v>47</v>
      </c>
      <c r="H31" s="173" t="s">
        <v>47</v>
      </c>
      <c r="I31" s="163" t="s">
        <v>54</v>
      </c>
      <c r="J31" s="16" t="s">
        <v>54</v>
      </c>
      <c r="K31" s="16" t="s">
        <v>54</v>
      </c>
      <c r="L31" s="19" t="s">
        <v>41</v>
      </c>
      <c r="M31" s="163" t="s">
        <v>57</v>
      </c>
      <c r="N31" s="173" t="s">
        <v>39</v>
      </c>
      <c r="O31" s="163" t="s">
        <v>39</v>
      </c>
      <c r="P31" s="16" t="s">
        <v>39</v>
      </c>
      <c r="Q31" s="16" t="s">
        <v>39</v>
      </c>
      <c r="R31" s="16" t="s">
        <v>57</v>
      </c>
      <c r="S31" s="173" t="s">
        <v>39</v>
      </c>
      <c r="T31" s="163" t="s">
        <v>39</v>
      </c>
      <c r="U31" s="16" t="s">
        <v>57</v>
      </c>
      <c r="V31" s="16" t="s">
        <v>57</v>
      </c>
      <c r="W31" s="16" t="s">
        <v>39</v>
      </c>
      <c r="X31" s="16" t="s">
        <v>57</v>
      </c>
      <c r="Y31" s="16" t="s">
        <v>39</v>
      </c>
      <c r="Z31" s="16" t="s">
        <v>57</v>
      </c>
      <c r="AA31" s="163" t="s">
        <v>39</v>
      </c>
      <c r="AB31" s="16" t="s">
        <v>76</v>
      </c>
      <c r="AC31" s="16" t="s">
        <v>76</v>
      </c>
      <c r="AD31" s="16" t="s">
        <v>79</v>
      </c>
      <c r="AE31" s="19" t="s">
        <v>79</v>
      </c>
    </row>
    <row r="32" spans="1:31" x14ac:dyDescent="0.25">
      <c r="A32" s="456">
        <v>2008</v>
      </c>
      <c r="B32" s="4" t="s">
        <v>17</v>
      </c>
      <c r="C32" s="172" t="s">
        <v>39</v>
      </c>
      <c r="D32" s="16" t="s">
        <v>39</v>
      </c>
      <c r="E32" s="163" t="s">
        <v>40</v>
      </c>
      <c r="F32" s="19" t="s">
        <v>39</v>
      </c>
      <c r="G32" s="163" t="s">
        <v>47</v>
      </c>
      <c r="H32" s="173" t="s">
        <v>47</v>
      </c>
      <c r="I32" s="163" t="s">
        <v>54</v>
      </c>
      <c r="J32" s="16" t="s">
        <v>54</v>
      </c>
      <c r="K32" s="16" t="s">
        <v>54</v>
      </c>
      <c r="L32" s="19" t="s">
        <v>41</v>
      </c>
      <c r="M32" s="163" t="s">
        <v>57</v>
      </c>
      <c r="N32" s="173" t="s">
        <v>39</v>
      </c>
      <c r="O32" s="163" t="s">
        <v>39</v>
      </c>
      <c r="P32" s="16" t="s">
        <v>39</v>
      </c>
      <c r="Q32" s="16" t="s">
        <v>39</v>
      </c>
      <c r="R32" s="16" t="s">
        <v>57</v>
      </c>
      <c r="S32" s="173" t="s">
        <v>39</v>
      </c>
      <c r="T32" s="163" t="s">
        <v>39</v>
      </c>
      <c r="U32" s="16" t="s">
        <v>57</v>
      </c>
      <c r="V32" s="16" t="s">
        <v>57</v>
      </c>
      <c r="W32" s="16" t="s">
        <v>39</v>
      </c>
      <c r="X32" s="16" t="s">
        <v>57</v>
      </c>
      <c r="Y32" s="16" t="s">
        <v>39</v>
      </c>
      <c r="Z32" s="16" t="s">
        <v>57</v>
      </c>
      <c r="AA32" s="163" t="s">
        <v>39</v>
      </c>
      <c r="AB32" s="16" t="s">
        <v>76</v>
      </c>
      <c r="AC32" s="16" t="s">
        <v>76</v>
      </c>
      <c r="AD32" s="16" t="s">
        <v>79</v>
      </c>
      <c r="AE32" s="19" t="s">
        <v>79</v>
      </c>
    </row>
    <row r="33" spans="1:31" x14ac:dyDescent="0.25">
      <c r="A33" s="456"/>
      <c r="B33" s="4" t="s">
        <v>18</v>
      </c>
      <c r="C33" s="172" t="s">
        <v>39</v>
      </c>
      <c r="D33" s="16" t="s">
        <v>39</v>
      </c>
      <c r="E33" s="163" t="s">
        <v>40</v>
      </c>
      <c r="F33" s="19" t="s">
        <v>39</v>
      </c>
      <c r="G33" s="163" t="s">
        <v>47</v>
      </c>
      <c r="H33" s="173" t="s">
        <v>47</v>
      </c>
      <c r="I33" s="163" t="s">
        <v>54</v>
      </c>
      <c r="J33" s="16" t="s">
        <v>54</v>
      </c>
      <c r="K33" s="16" t="s">
        <v>54</v>
      </c>
      <c r="L33" s="19" t="s">
        <v>41</v>
      </c>
      <c r="M33" s="163" t="s">
        <v>57</v>
      </c>
      <c r="N33" s="173" t="s">
        <v>39</v>
      </c>
      <c r="O33" s="163" t="s">
        <v>39</v>
      </c>
      <c r="P33" s="16" t="s">
        <v>39</v>
      </c>
      <c r="Q33" s="16" t="s">
        <v>39</v>
      </c>
      <c r="R33" s="16" t="s">
        <v>57</v>
      </c>
      <c r="S33" s="173" t="s">
        <v>39</v>
      </c>
      <c r="T33" s="163" t="s">
        <v>39</v>
      </c>
      <c r="U33" s="16" t="s">
        <v>57</v>
      </c>
      <c r="V33" s="16" t="s">
        <v>57</v>
      </c>
      <c r="W33" s="16" t="s">
        <v>39</v>
      </c>
      <c r="X33" s="16" t="s">
        <v>57</v>
      </c>
      <c r="Y33" s="16" t="s">
        <v>39</v>
      </c>
      <c r="Z33" s="16" t="s">
        <v>57</v>
      </c>
      <c r="AA33" s="163" t="s">
        <v>39</v>
      </c>
      <c r="AB33" s="16" t="s">
        <v>76</v>
      </c>
      <c r="AC33" s="16" t="s">
        <v>76</v>
      </c>
      <c r="AD33" s="16" t="s">
        <v>79</v>
      </c>
      <c r="AE33" s="19" t="s">
        <v>79</v>
      </c>
    </row>
    <row r="34" spans="1:31" x14ac:dyDescent="0.25">
      <c r="A34" s="456"/>
      <c r="B34" s="4" t="s">
        <v>19</v>
      </c>
      <c r="C34" s="172" t="s">
        <v>39</v>
      </c>
      <c r="D34" s="16" t="s">
        <v>39</v>
      </c>
      <c r="E34" s="163" t="s">
        <v>40</v>
      </c>
      <c r="F34" s="19" t="s">
        <v>39</v>
      </c>
      <c r="G34" s="163" t="s">
        <v>47</v>
      </c>
      <c r="H34" s="173" t="s">
        <v>47</v>
      </c>
      <c r="I34" s="163" t="s">
        <v>54</v>
      </c>
      <c r="J34" s="16" t="s">
        <v>54</v>
      </c>
      <c r="K34" s="16" t="s">
        <v>54</v>
      </c>
      <c r="L34" s="19" t="s">
        <v>41</v>
      </c>
      <c r="M34" s="163" t="s">
        <v>57</v>
      </c>
      <c r="N34" s="173" t="s">
        <v>39</v>
      </c>
      <c r="O34" s="163" t="s">
        <v>39</v>
      </c>
      <c r="P34" s="16" t="s">
        <v>39</v>
      </c>
      <c r="Q34" s="16" t="s">
        <v>39</v>
      </c>
      <c r="R34" s="16" t="s">
        <v>57</v>
      </c>
      <c r="S34" s="173" t="s">
        <v>39</v>
      </c>
      <c r="T34" s="163" t="s">
        <v>39</v>
      </c>
      <c r="U34" s="16" t="s">
        <v>57</v>
      </c>
      <c r="V34" s="16" t="s">
        <v>57</v>
      </c>
      <c r="W34" s="16" t="s">
        <v>39</v>
      </c>
      <c r="X34" s="16" t="s">
        <v>57</v>
      </c>
      <c r="Y34" s="16" t="s">
        <v>39</v>
      </c>
      <c r="Z34" s="16" t="s">
        <v>57</v>
      </c>
      <c r="AA34" s="163" t="s">
        <v>39</v>
      </c>
      <c r="AB34" s="16" t="s">
        <v>76</v>
      </c>
      <c r="AC34" s="16" t="s">
        <v>76</v>
      </c>
      <c r="AD34" s="16" t="s">
        <v>79</v>
      </c>
      <c r="AE34" s="19" t="s">
        <v>79</v>
      </c>
    </row>
    <row r="35" spans="1:31" x14ac:dyDescent="0.25">
      <c r="A35" s="456"/>
      <c r="B35" s="4" t="s">
        <v>20</v>
      </c>
      <c r="C35" s="172" t="s">
        <v>39</v>
      </c>
      <c r="D35" s="16" t="s">
        <v>39</v>
      </c>
      <c r="E35" s="163" t="s">
        <v>40</v>
      </c>
      <c r="F35" s="19" t="s">
        <v>39</v>
      </c>
      <c r="G35" s="163" t="s">
        <v>47</v>
      </c>
      <c r="H35" s="173" t="s">
        <v>47</v>
      </c>
      <c r="I35" s="163" t="s">
        <v>54</v>
      </c>
      <c r="J35" s="16" t="s">
        <v>54</v>
      </c>
      <c r="K35" s="16" t="s">
        <v>54</v>
      </c>
      <c r="L35" s="19" t="s">
        <v>41</v>
      </c>
      <c r="M35" s="163" t="s">
        <v>57</v>
      </c>
      <c r="N35" s="173" t="s">
        <v>39</v>
      </c>
      <c r="O35" s="163" t="s">
        <v>39</v>
      </c>
      <c r="P35" s="16" t="s">
        <v>39</v>
      </c>
      <c r="Q35" s="16" t="s">
        <v>39</v>
      </c>
      <c r="R35" s="16" t="s">
        <v>57</v>
      </c>
      <c r="S35" s="173" t="s">
        <v>39</v>
      </c>
      <c r="T35" s="163" t="s">
        <v>39</v>
      </c>
      <c r="U35" s="16" t="s">
        <v>57</v>
      </c>
      <c r="V35" s="16" t="s">
        <v>57</v>
      </c>
      <c r="W35" s="16" t="s">
        <v>39</v>
      </c>
      <c r="X35" s="16" t="s">
        <v>57</v>
      </c>
      <c r="Y35" s="16" t="s">
        <v>39</v>
      </c>
      <c r="Z35" s="16" t="s">
        <v>57</v>
      </c>
      <c r="AA35" s="163" t="s">
        <v>39</v>
      </c>
      <c r="AB35" s="16" t="s">
        <v>76</v>
      </c>
      <c r="AC35" s="16" t="s">
        <v>76</v>
      </c>
      <c r="AD35" s="16" t="s">
        <v>79</v>
      </c>
      <c r="AE35" s="19" t="s">
        <v>79</v>
      </c>
    </row>
    <row r="36" spans="1:31" x14ac:dyDescent="0.25">
      <c r="A36" s="456"/>
      <c r="B36" s="4" t="s">
        <v>21</v>
      </c>
      <c r="C36" s="172" t="s">
        <v>39</v>
      </c>
      <c r="D36" s="16" t="s">
        <v>39</v>
      </c>
      <c r="E36" s="163" t="s">
        <v>40</v>
      </c>
      <c r="F36" s="19" t="s">
        <v>39</v>
      </c>
      <c r="G36" s="163" t="s">
        <v>47</v>
      </c>
      <c r="H36" s="173" t="s">
        <v>47</v>
      </c>
      <c r="I36" s="163" t="s">
        <v>54</v>
      </c>
      <c r="J36" s="16" t="s">
        <v>54</v>
      </c>
      <c r="K36" s="16" t="s">
        <v>54</v>
      </c>
      <c r="L36" s="19" t="s">
        <v>41</v>
      </c>
      <c r="M36" s="163" t="s">
        <v>57</v>
      </c>
      <c r="N36" s="173" t="s">
        <v>39</v>
      </c>
      <c r="O36" s="163" t="s">
        <v>39</v>
      </c>
      <c r="P36" s="16" t="s">
        <v>39</v>
      </c>
      <c r="Q36" s="16" t="s">
        <v>39</v>
      </c>
      <c r="R36" s="16" t="s">
        <v>57</v>
      </c>
      <c r="S36" s="173" t="s">
        <v>39</v>
      </c>
      <c r="T36" s="163" t="s">
        <v>39</v>
      </c>
      <c r="U36" s="16" t="s">
        <v>57</v>
      </c>
      <c r="V36" s="16" t="s">
        <v>57</v>
      </c>
      <c r="W36" s="16" t="s">
        <v>39</v>
      </c>
      <c r="X36" s="16" t="s">
        <v>57</v>
      </c>
      <c r="Y36" s="16" t="s">
        <v>39</v>
      </c>
      <c r="Z36" s="16" t="s">
        <v>57</v>
      </c>
      <c r="AA36" s="163" t="s">
        <v>39</v>
      </c>
      <c r="AB36" s="16" t="s">
        <v>76</v>
      </c>
      <c r="AC36" s="16" t="s">
        <v>76</v>
      </c>
      <c r="AD36" s="16" t="s">
        <v>79</v>
      </c>
      <c r="AE36" s="19" t="s">
        <v>79</v>
      </c>
    </row>
    <row r="37" spans="1:31" x14ac:dyDescent="0.25">
      <c r="A37" s="456"/>
      <c r="B37" s="4" t="s">
        <v>22</v>
      </c>
      <c r="C37" s="172" t="s">
        <v>39</v>
      </c>
      <c r="D37" s="16" t="s">
        <v>39</v>
      </c>
      <c r="E37" s="163" t="s">
        <v>40</v>
      </c>
      <c r="F37" s="19" t="s">
        <v>39</v>
      </c>
      <c r="G37" s="163" t="s">
        <v>47</v>
      </c>
      <c r="H37" s="173" t="s">
        <v>47</v>
      </c>
      <c r="I37" s="163" t="s">
        <v>54</v>
      </c>
      <c r="J37" s="16" t="s">
        <v>54</v>
      </c>
      <c r="K37" s="16" t="s">
        <v>54</v>
      </c>
      <c r="L37" s="19" t="s">
        <v>41</v>
      </c>
      <c r="M37" s="163" t="s">
        <v>57</v>
      </c>
      <c r="N37" s="173" t="s">
        <v>39</v>
      </c>
      <c r="O37" s="163" t="s">
        <v>39</v>
      </c>
      <c r="P37" s="16" t="s">
        <v>39</v>
      </c>
      <c r="Q37" s="16" t="s">
        <v>39</v>
      </c>
      <c r="R37" s="16" t="s">
        <v>57</v>
      </c>
      <c r="S37" s="173" t="s">
        <v>39</v>
      </c>
      <c r="T37" s="163" t="s">
        <v>39</v>
      </c>
      <c r="U37" s="16" t="s">
        <v>57</v>
      </c>
      <c r="V37" s="16" t="s">
        <v>57</v>
      </c>
      <c r="W37" s="16" t="s">
        <v>39</v>
      </c>
      <c r="X37" s="16" t="s">
        <v>57</v>
      </c>
      <c r="Y37" s="16" t="s">
        <v>39</v>
      </c>
      <c r="Z37" s="16" t="s">
        <v>57</v>
      </c>
      <c r="AA37" s="163" t="s">
        <v>39</v>
      </c>
      <c r="AB37" s="16" t="s">
        <v>76</v>
      </c>
      <c r="AC37" s="16" t="s">
        <v>76</v>
      </c>
      <c r="AD37" s="16" t="s">
        <v>79</v>
      </c>
      <c r="AE37" s="19" t="s">
        <v>79</v>
      </c>
    </row>
    <row r="38" spans="1:31" ht="15.75" thickBot="1" x14ac:dyDescent="0.3">
      <c r="A38" s="458"/>
      <c r="B38" s="5" t="s">
        <v>23</v>
      </c>
      <c r="C38" s="174" t="s">
        <v>39</v>
      </c>
      <c r="D38" s="17" t="s">
        <v>39</v>
      </c>
      <c r="E38" s="164" t="s">
        <v>40</v>
      </c>
      <c r="F38" s="20" t="s">
        <v>39</v>
      </c>
      <c r="G38" s="164" t="s">
        <v>47</v>
      </c>
      <c r="H38" s="175" t="s">
        <v>47</v>
      </c>
      <c r="I38" s="164" t="s">
        <v>54</v>
      </c>
      <c r="J38" s="17" t="s">
        <v>54</v>
      </c>
      <c r="K38" s="17" t="s">
        <v>54</v>
      </c>
      <c r="L38" s="20" t="s">
        <v>41</v>
      </c>
      <c r="M38" s="164" t="s">
        <v>57</v>
      </c>
      <c r="N38" s="175" t="s">
        <v>39</v>
      </c>
      <c r="O38" s="164" t="s">
        <v>39</v>
      </c>
      <c r="P38" s="17" t="s">
        <v>39</v>
      </c>
      <c r="Q38" s="17" t="s">
        <v>39</v>
      </c>
      <c r="R38" s="17" t="s">
        <v>57</v>
      </c>
      <c r="S38" s="175" t="s">
        <v>39</v>
      </c>
      <c r="T38" s="164" t="s">
        <v>39</v>
      </c>
      <c r="U38" s="17" t="s">
        <v>57</v>
      </c>
      <c r="V38" s="17" t="s">
        <v>57</v>
      </c>
      <c r="W38" s="17" t="s">
        <v>39</v>
      </c>
      <c r="X38" s="17" t="s">
        <v>57</v>
      </c>
      <c r="Y38" s="17" t="s">
        <v>39</v>
      </c>
      <c r="Z38" s="17" t="s">
        <v>57</v>
      </c>
      <c r="AA38" s="164" t="s">
        <v>39</v>
      </c>
      <c r="AB38" s="17" t="s">
        <v>76</v>
      </c>
      <c r="AC38" s="17" t="s">
        <v>76</v>
      </c>
      <c r="AD38" s="17" t="s">
        <v>79</v>
      </c>
      <c r="AE38" s="20" t="s">
        <v>79</v>
      </c>
    </row>
    <row r="39" spans="1:31" x14ac:dyDescent="0.25">
      <c r="A39" s="469">
        <v>2009</v>
      </c>
      <c r="B39" s="6" t="s">
        <v>12</v>
      </c>
      <c r="C39" s="170" t="s">
        <v>38</v>
      </c>
      <c r="D39" s="18" t="s">
        <v>38</v>
      </c>
      <c r="E39" s="162" t="s">
        <v>40</v>
      </c>
      <c r="F39" s="21" t="s">
        <v>39</v>
      </c>
      <c r="G39" s="162" t="s">
        <v>47</v>
      </c>
      <c r="H39" s="171" t="s">
        <v>47</v>
      </c>
      <c r="I39" s="162" t="s">
        <v>54</v>
      </c>
      <c r="J39" s="18" t="s">
        <v>54</v>
      </c>
      <c r="K39" s="18" t="s">
        <v>54</v>
      </c>
      <c r="L39" s="21" t="s">
        <v>41</v>
      </c>
      <c r="M39" s="162" t="s">
        <v>57</v>
      </c>
      <c r="N39" s="171" t="s">
        <v>39</v>
      </c>
      <c r="O39" s="162" t="s">
        <v>39</v>
      </c>
      <c r="P39" s="18" t="s">
        <v>39</v>
      </c>
      <c r="Q39" s="18" t="s">
        <v>39</v>
      </c>
      <c r="R39" s="18" t="s">
        <v>57</v>
      </c>
      <c r="S39" s="171" t="s">
        <v>39</v>
      </c>
      <c r="T39" s="162" t="s">
        <v>39</v>
      </c>
      <c r="U39" s="18" t="s">
        <v>57</v>
      </c>
      <c r="V39" s="18" t="s">
        <v>57</v>
      </c>
      <c r="W39" s="18" t="s">
        <v>39</v>
      </c>
      <c r="X39" s="18" t="s">
        <v>57</v>
      </c>
      <c r="Y39" s="18" t="s">
        <v>39</v>
      </c>
      <c r="Z39" s="18" t="s">
        <v>57</v>
      </c>
      <c r="AA39" s="162" t="s">
        <v>39</v>
      </c>
      <c r="AB39" s="18" t="s">
        <v>76</v>
      </c>
      <c r="AC39" s="18" t="s">
        <v>76</v>
      </c>
      <c r="AD39" s="18" t="s">
        <v>79</v>
      </c>
      <c r="AE39" s="21" t="s">
        <v>39</v>
      </c>
    </row>
    <row r="40" spans="1:31" x14ac:dyDescent="0.25">
      <c r="A40" s="456"/>
      <c r="B40" s="4" t="s">
        <v>13</v>
      </c>
      <c r="C40" s="172" t="s">
        <v>38</v>
      </c>
      <c r="D40" s="16" t="s">
        <v>38</v>
      </c>
      <c r="E40" s="16" t="s">
        <v>40</v>
      </c>
      <c r="F40" s="19" t="s">
        <v>39</v>
      </c>
      <c r="G40" s="163" t="s">
        <v>47</v>
      </c>
      <c r="H40" s="173" t="s">
        <v>47</v>
      </c>
      <c r="I40" s="163" t="s">
        <v>54</v>
      </c>
      <c r="J40" s="16" t="s">
        <v>54</v>
      </c>
      <c r="K40" s="16" t="s">
        <v>54</v>
      </c>
      <c r="L40" s="19" t="s">
        <v>41</v>
      </c>
      <c r="M40" s="163" t="s">
        <v>57</v>
      </c>
      <c r="N40" s="173" t="s">
        <v>39</v>
      </c>
      <c r="O40" s="163" t="s">
        <v>39</v>
      </c>
      <c r="P40" s="16" t="s">
        <v>39</v>
      </c>
      <c r="Q40" s="16" t="s">
        <v>39</v>
      </c>
      <c r="R40" s="16" t="s">
        <v>57</v>
      </c>
      <c r="S40" s="173" t="s">
        <v>39</v>
      </c>
      <c r="T40" s="163" t="s">
        <v>39</v>
      </c>
      <c r="U40" s="16" t="s">
        <v>57</v>
      </c>
      <c r="V40" s="16" t="s">
        <v>57</v>
      </c>
      <c r="W40" s="16" t="s">
        <v>39</v>
      </c>
      <c r="X40" s="16" t="s">
        <v>57</v>
      </c>
      <c r="Y40" s="16" t="s">
        <v>39</v>
      </c>
      <c r="Z40" s="16" t="s">
        <v>57</v>
      </c>
      <c r="AA40" s="163" t="s">
        <v>39</v>
      </c>
      <c r="AB40" s="16" t="s">
        <v>76</v>
      </c>
      <c r="AC40" s="16" t="s">
        <v>76</v>
      </c>
      <c r="AD40" s="16" t="s">
        <v>79</v>
      </c>
      <c r="AE40" s="19" t="s">
        <v>39</v>
      </c>
    </row>
    <row r="41" spans="1:31" x14ac:dyDescent="0.25">
      <c r="A41" s="456"/>
      <c r="B41" s="4" t="s">
        <v>14</v>
      </c>
      <c r="C41" s="172" t="s">
        <v>38</v>
      </c>
      <c r="D41" s="16" t="s">
        <v>38</v>
      </c>
      <c r="E41" s="16" t="s">
        <v>40</v>
      </c>
      <c r="F41" s="19" t="s">
        <v>39</v>
      </c>
      <c r="G41" s="163" t="s">
        <v>47</v>
      </c>
      <c r="H41" s="173" t="s">
        <v>47</v>
      </c>
      <c r="I41" s="163" t="s">
        <v>54</v>
      </c>
      <c r="J41" s="16" t="s">
        <v>54</v>
      </c>
      <c r="K41" s="16" t="s">
        <v>54</v>
      </c>
      <c r="L41" s="19" t="s">
        <v>41</v>
      </c>
      <c r="M41" s="163" t="s">
        <v>57</v>
      </c>
      <c r="N41" s="173" t="s">
        <v>39</v>
      </c>
      <c r="O41" s="163" t="s">
        <v>39</v>
      </c>
      <c r="P41" s="16" t="s">
        <v>39</v>
      </c>
      <c r="Q41" s="16" t="s">
        <v>39</v>
      </c>
      <c r="R41" s="16" t="s">
        <v>57</v>
      </c>
      <c r="S41" s="173" t="s">
        <v>39</v>
      </c>
      <c r="T41" s="163" t="s">
        <v>39</v>
      </c>
      <c r="U41" s="16" t="s">
        <v>57</v>
      </c>
      <c r="V41" s="16" t="s">
        <v>57</v>
      </c>
      <c r="W41" s="16" t="s">
        <v>39</v>
      </c>
      <c r="X41" s="16" t="s">
        <v>57</v>
      </c>
      <c r="Y41" s="16" t="s">
        <v>39</v>
      </c>
      <c r="Z41" s="16" t="s">
        <v>57</v>
      </c>
      <c r="AA41" s="163" t="s">
        <v>39</v>
      </c>
      <c r="AB41" s="16" t="s">
        <v>76</v>
      </c>
      <c r="AC41" s="16" t="s">
        <v>76</v>
      </c>
      <c r="AD41" s="16" t="s">
        <v>79</v>
      </c>
      <c r="AE41" s="19" t="s">
        <v>39</v>
      </c>
    </row>
    <row r="42" spans="1:31" x14ac:dyDescent="0.25">
      <c r="A42" s="456"/>
      <c r="B42" s="4" t="s">
        <v>15</v>
      </c>
      <c r="C42" s="172" t="s">
        <v>38</v>
      </c>
      <c r="D42" s="16" t="s">
        <v>38</v>
      </c>
      <c r="E42" s="16" t="s">
        <v>40</v>
      </c>
      <c r="F42" s="19" t="s">
        <v>39</v>
      </c>
      <c r="G42" s="163" t="s">
        <v>47</v>
      </c>
      <c r="H42" s="173" t="s">
        <v>47</v>
      </c>
      <c r="I42" s="163" t="s">
        <v>54</v>
      </c>
      <c r="J42" s="16" t="s">
        <v>54</v>
      </c>
      <c r="K42" s="16" t="s">
        <v>54</v>
      </c>
      <c r="L42" s="19" t="s">
        <v>41</v>
      </c>
      <c r="M42" s="163" t="s">
        <v>57</v>
      </c>
      <c r="N42" s="173" t="s">
        <v>39</v>
      </c>
      <c r="O42" s="163" t="s">
        <v>39</v>
      </c>
      <c r="P42" s="16" t="s">
        <v>39</v>
      </c>
      <c r="Q42" s="16" t="s">
        <v>39</v>
      </c>
      <c r="R42" s="16" t="s">
        <v>57</v>
      </c>
      <c r="S42" s="173" t="s">
        <v>57</v>
      </c>
      <c r="T42" s="163" t="s">
        <v>39</v>
      </c>
      <c r="U42" s="16" t="s">
        <v>57</v>
      </c>
      <c r="V42" s="16" t="s">
        <v>57</v>
      </c>
      <c r="W42" s="16" t="s">
        <v>39</v>
      </c>
      <c r="X42" s="16" t="s">
        <v>57</v>
      </c>
      <c r="Y42" s="16" t="s">
        <v>39</v>
      </c>
      <c r="Z42" s="16" t="s">
        <v>57</v>
      </c>
      <c r="AA42" s="163" t="s">
        <v>39</v>
      </c>
      <c r="AB42" s="16" t="s">
        <v>76</v>
      </c>
      <c r="AC42" s="16" t="s">
        <v>76</v>
      </c>
      <c r="AD42" s="16" t="s">
        <v>79</v>
      </c>
      <c r="AE42" s="19" t="s">
        <v>39</v>
      </c>
    </row>
    <row r="43" spans="1:31" x14ac:dyDescent="0.25">
      <c r="A43" s="456"/>
      <c r="B43" s="4" t="s">
        <v>16</v>
      </c>
      <c r="C43" s="172" t="s">
        <v>38</v>
      </c>
      <c r="D43" s="16" t="s">
        <v>38</v>
      </c>
      <c r="E43" s="16" t="s">
        <v>40</v>
      </c>
      <c r="F43" s="19" t="s">
        <v>39</v>
      </c>
      <c r="G43" s="163" t="s">
        <v>47</v>
      </c>
      <c r="H43" s="173" t="s">
        <v>47</v>
      </c>
      <c r="I43" s="163" t="s">
        <v>54</v>
      </c>
      <c r="J43" s="16" t="s">
        <v>54</v>
      </c>
      <c r="K43" s="16" t="s">
        <v>54</v>
      </c>
      <c r="L43" s="19" t="s">
        <v>41</v>
      </c>
      <c r="M43" s="163" t="s">
        <v>57</v>
      </c>
      <c r="N43" s="173" t="s">
        <v>39</v>
      </c>
      <c r="O43" s="163" t="s">
        <v>39</v>
      </c>
      <c r="P43" s="16" t="s">
        <v>39</v>
      </c>
      <c r="Q43" s="16" t="s">
        <v>39</v>
      </c>
      <c r="R43" s="16" t="s">
        <v>57</v>
      </c>
      <c r="S43" s="173" t="s">
        <v>57</v>
      </c>
      <c r="T43" s="163" t="s">
        <v>39</v>
      </c>
      <c r="U43" s="16" t="s">
        <v>57</v>
      </c>
      <c r="V43" s="16" t="s">
        <v>57</v>
      </c>
      <c r="W43" s="16" t="s">
        <v>39</v>
      </c>
      <c r="X43" s="16" t="s">
        <v>57</v>
      </c>
      <c r="Y43" s="16" t="s">
        <v>39</v>
      </c>
      <c r="Z43" s="16" t="s">
        <v>57</v>
      </c>
      <c r="AA43" s="163" t="s">
        <v>39</v>
      </c>
      <c r="AB43" s="16" t="s">
        <v>76</v>
      </c>
      <c r="AC43" s="16" t="s">
        <v>76</v>
      </c>
      <c r="AD43" s="16" t="s">
        <v>79</v>
      </c>
      <c r="AE43" s="19" t="s">
        <v>39</v>
      </c>
    </row>
    <row r="44" spans="1:31" x14ac:dyDescent="0.25">
      <c r="A44" s="456"/>
      <c r="B44" s="4" t="s">
        <v>17</v>
      </c>
      <c r="C44" s="172" t="s">
        <v>38</v>
      </c>
      <c r="D44" s="16" t="s">
        <v>38</v>
      </c>
      <c r="E44" s="16" t="s">
        <v>40</v>
      </c>
      <c r="F44" s="19" t="s">
        <v>39</v>
      </c>
      <c r="G44" s="163" t="s">
        <v>47</v>
      </c>
      <c r="H44" s="173" t="s">
        <v>47</v>
      </c>
      <c r="I44" s="163" t="s">
        <v>54</v>
      </c>
      <c r="J44" s="16" t="s">
        <v>54</v>
      </c>
      <c r="K44" s="16" t="s">
        <v>54</v>
      </c>
      <c r="L44" s="19" t="s">
        <v>41</v>
      </c>
      <c r="M44" s="163" t="s">
        <v>57</v>
      </c>
      <c r="N44" s="173" t="s">
        <v>39</v>
      </c>
      <c r="O44" s="163" t="s">
        <v>39</v>
      </c>
      <c r="P44" s="16" t="s">
        <v>39</v>
      </c>
      <c r="Q44" s="16" t="s">
        <v>39</v>
      </c>
      <c r="R44" s="16" t="s">
        <v>57</v>
      </c>
      <c r="S44" s="173" t="s">
        <v>57</v>
      </c>
      <c r="T44" s="163" t="s">
        <v>39</v>
      </c>
      <c r="U44" s="16" t="s">
        <v>57</v>
      </c>
      <c r="V44" s="16" t="s">
        <v>57</v>
      </c>
      <c r="W44" s="16" t="s">
        <v>39</v>
      </c>
      <c r="X44" s="16" t="s">
        <v>57</v>
      </c>
      <c r="Y44" s="16" t="s">
        <v>39</v>
      </c>
      <c r="Z44" s="16" t="s">
        <v>57</v>
      </c>
      <c r="AA44" s="163" t="s">
        <v>39</v>
      </c>
      <c r="AB44" s="16" t="s">
        <v>76</v>
      </c>
      <c r="AC44" s="16" t="s">
        <v>76</v>
      </c>
      <c r="AD44" s="16" t="s">
        <v>79</v>
      </c>
      <c r="AE44" s="19" t="s">
        <v>39</v>
      </c>
    </row>
    <row r="45" spans="1:31" x14ac:dyDescent="0.25">
      <c r="A45" s="456"/>
      <c r="B45" s="4" t="s">
        <v>18</v>
      </c>
      <c r="C45" s="172" t="s">
        <v>38</v>
      </c>
      <c r="D45" s="16" t="s">
        <v>38</v>
      </c>
      <c r="E45" s="16" t="s">
        <v>40</v>
      </c>
      <c r="F45" s="19" t="s">
        <v>39</v>
      </c>
      <c r="G45" s="163" t="s">
        <v>47</v>
      </c>
      <c r="H45" s="173" t="s">
        <v>47</v>
      </c>
      <c r="I45" s="163" t="s">
        <v>54</v>
      </c>
      <c r="J45" s="16" t="s">
        <v>54</v>
      </c>
      <c r="K45" s="16" t="s">
        <v>54</v>
      </c>
      <c r="L45" s="19" t="s">
        <v>41</v>
      </c>
      <c r="M45" s="163" t="s">
        <v>57</v>
      </c>
      <c r="N45" s="173" t="s">
        <v>39</v>
      </c>
      <c r="O45" s="163" t="s">
        <v>39</v>
      </c>
      <c r="P45" s="16" t="s">
        <v>39</v>
      </c>
      <c r="Q45" s="16" t="s">
        <v>39</v>
      </c>
      <c r="R45" s="16" t="s">
        <v>57</v>
      </c>
      <c r="S45" s="173" t="s">
        <v>57</v>
      </c>
      <c r="T45" s="163" t="s">
        <v>39</v>
      </c>
      <c r="U45" s="16" t="s">
        <v>57</v>
      </c>
      <c r="V45" s="16" t="s">
        <v>57</v>
      </c>
      <c r="W45" s="16" t="s">
        <v>39</v>
      </c>
      <c r="X45" s="16" t="s">
        <v>57</v>
      </c>
      <c r="Y45" s="16" t="s">
        <v>39</v>
      </c>
      <c r="Z45" s="16" t="s">
        <v>57</v>
      </c>
      <c r="AA45" s="163" t="s">
        <v>39</v>
      </c>
      <c r="AB45" s="16" t="s">
        <v>76</v>
      </c>
      <c r="AC45" s="16" t="s">
        <v>76</v>
      </c>
      <c r="AD45" s="16" t="s">
        <v>79</v>
      </c>
      <c r="AE45" s="19" t="s">
        <v>39</v>
      </c>
    </row>
    <row r="46" spans="1:31" x14ac:dyDescent="0.25">
      <c r="A46" s="456"/>
      <c r="B46" s="4" t="s">
        <v>19</v>
      </c>
      <c r="C46" s="172" t="s">
        <v>38</v>
      </c>
      <c r="D46" s="16" t="s">
        <v>38</v>
      </c>
      <c r="E46" s="16" t="s">
        <v>40</v>
      </c>
      <c r="F46" s="19" t="s">
        <v>39</v>
      </c>
      <c r="G46" s="163" t="s">
        <v>47</v>
      </c>
      <c r="H46" s="173" t="s">
        <v>47</v>
      </c>
      <c r="I46" s="163" t="s">
        <v>54</v>
      </c>
      <c r="J46" s="16" t="s">
        <v>54</v>
      </c>
      <c r="K46" s="16" t="s">
        <v>54</v>
      </c>
      <c r="L46" s="19" t="s">
        <v>41</v>
      </c>
      <c r="M46" s="163" t="s">
        <v>57</v>
      </c>
      <c r="N46" s="173" t="s">
        <v>39</v>
      </c>
      <c r="O46" s="163" t="s">
        <v>39</v>
      </c>
      <c r="P46" s="16" t="s">
        <v>39</v>
      </c>
      <c r="Q46" s="16" t="s">
        <v>39</v>
      </c>
      <c r="R46" s="16" t="s">
        <v>57</v>
      </c>
      <c r="S46" s="173" t="s">
        <v>57</v>
      </c>
      <c r="T46" s="163" t="s">
        <v>39</v>
      </c>
      <c r="U46" s="16" t="s">
        <v>57</v>
      </c>
      <c r="V46" s="16" t="s">
        <v>57</v>
      </c>
      <c r="W46" s="16" t="s">
        <v>39</v>
      </c>
      <c r="X46" s="16" t="s">
        <v>57</v>
      </c>
      <c r="Y46" s="16" t="s">
        <v>39</v>
      </c>
      <c r="Z46" s="16" t="s">
        <v>57</v>
      </c>
      <c r="AA46" s="163" t="s">
        <v>39</v>
      </c>
      <c r="AB46" s="16" t="s">
        <v>76</v>
      </c>
      <c r="AC46" s="16" t="s">
        <v>76</v>
      </c>
      <c r="AD46" s="16" t="s">
        <v>79</v>
      </c>
      <c r="AE46" s="19" t="s">
        <v>39</v>
      </c>
    </row>
    <row r="47" spans="1:31" x14ac:dyDescent="0.25">
      <c r="A47" s="456"/>
      <c r="B47" s="4" t="s">
        <v>20</v>
      </c>
      <c r="C47" s="172" t="s">
        <v>38</v>
      </c>
      <c r="D47" s="16" t="s">
        <v>38</v>
      </c>
      <c r="E47" s="16" t="s">
        <v>40</v>
      </c>
      <c r="F47" s="19" t="s">
        <v>39</v>
      </c>
      <c r="G47" s="163" t="s">
        <v>47</v>
      </c>
      <c r="H47" s="173" t="s">
        <v>47</v>
      </c>
      <c r="I47" s="163" t="s">
        <v>54</v>
      </c>
      <c r="J47" s="16" t="s">
        <v>54</v>
      </c>
      <c r="K47" s="16" t="s">
        <v>54</v>
      </c>
      <c r="L47" s="19" t="s">
        <v>41</v>
      </c>
      <c r="M47" s="163" t="s">
        <v>57</v>
      </c>
      <c r="N47" s="173" t="s">
        <v>39</v>
      </c>
      <c r="O47" s="163" t="s">
        <v>39</v>
      </c>
      <c r="P47" s="16" t="s">
        <v>39</v>
      </c>
      <c r="Q47" s="16" t="s">
        <v>39</v>
      </c>
      <c r="R47" s="16" t="s">
        <v>57</v>
      </c>
      <c r="S47" s="173" t="s">
        <v>57</v>
      </c>
      <c r="T47" s="163" t="s">
        <v>39</v>
      </c>
      <c r="U47" s="16" t="s">
        <v>57</v>
      </c>
      <c r="V47" s="16" t="s">
        <v>57</v>
      </c>
      <c r="W47" s="16" t="s">
        <v>39</v>
      </c>
      <c r="X47" s="16" t="s">
        <v>57</v>
      </c>
      <c r="Y47" s="16" t="s">
        <v>39</v>
      </c>
      <c r="Z47" s="16" t="s">
        <v>57</v>
      </c>
      <c r="AA47" s="163" t="s">
        <v>39</v>
      </c>
      <c r="AB47" s="16" t="s">
        <v>76</v>
      </c>
      <c r="AC47" s="16" t="s">
        <v>76</v>
      </c>
      <c r="AD47" s="16" t="s">
        <v>79</v>
      </c>
      <c r="AE47" s="19" t="s">
        <v>39</v>
      </c>
    </row>
    <row r="48" spans="1:31" x14ac:dyDescent="0.25">
      <c r="A48" s="456"/>
      <c r="B48" s="4" t="s">
        <v>21</v>
      </c>
      <c r="C48" s="172" t="s">
        <v>38</v>
      </c>
      <c r="D48" s="16" t="s">
        <v>38</v>
      </c>
      <c r="E48" s="16" t="s">
        <v>40</v>
      </c>
      <c r="F48" s="19" t="s">
        <v>39</v>
      </c>
      <c r="G48" s="163" t="s">
        <v>47</v>
      </c>
      <c r="H48" s="173" t="s">
        <v>47</v>
      </c>
      <c r="I48" s="163" t="s">
        <v>54</v>
      </c>
      <c r="J48" s="16" t="s">
        <v>54</v>
      </c>
      <c r="K48" s="16" t="s">
        <v>54</v>
      </c>
      <c r="L48" s="19" t="s">
        <v>41</v>
      </c>
      <c r="M48" s="163" t="s">
        <v>57</v>
      </c>
      <c r="N48" s="173" t="s">
        <v>39</v>
      </c>
      <c r="O48" s="163" t="s">
        <v>39</v>
      </c>
      <c r="P48" s="16" t="s">
        <v>39</v>
      </c>
      <c r="Q48" s="16" t="s">
        <v>39</v>
      </c>
      <c r="R48" s="16" t="s">
        <v>57</v>
      </c>
      <c r="S48" s="173" t="s">
        <v>57</v>
      </c>
      <c r="T48" s="163" t="s">
        <v>39</v>
      </c>
      <c r="U48" s="16" t="s">
        <v>57</v>
      </c>
      <c r="V48" s="16" t="s">
        <v>57</v>
      </c>
      <c r="W48" s="16" t="s">
        <v>39</v>
      </c>
      <c r="X48" s="16" t="s">
        <v>57</v>
      </c>
      <c r="Y48" s="16" t="s">
        <v>39</v>
      </c>
      <c r="Z48" s="16" t="s">
        <v>57</v>
      </c>
      <c r="AA48" s="163" t="s">
        <v>39</v>
      </c>
      <c r="AB48" s="16" t="s">
        <v>76</v>
      </c>
      <c r="AC48" s="16" t="s">
        <v>76</v>
      </c>
      <c r="AD48" s="16" t="s">
        <v>79</v>
      </c>
      <c r="AE48" s="19" t="s">
        <v>39</v>
      </c>
    </row>
    <row r="49" spans="1:31" x14ac:dyDescent="0.25">
      <c r="A49" s="456"/>
      <c r="B49" s="4" t="s">
        <v>22</v>
      </c>
      <c r="C49" s="172" t="s">
        <v>38</v>
      </c>
      <c r="D49" s="16" t="s">
        <v>38</v>
      </c>
      <c r="E49" s="16" t="s">
        <v>40</v>
      </c>
      <c r="F49" s="19" t="s">
        <v>39</v>
      </c>
      <c r="G49" s="163" t="s">
        <v>47</v>
      </c>
      <c r="H49" s="173" t="s">
        <v>47</v>
      </c>
      <c r="I49" s="163" t="s">
        <v>54</v>
      </c>
      <c r="J49" s="16" t="s">
        <v>54</v>
      </c>
      <c r="K49" s="16" t="s">
        <v>54</v>
      </c>
      <c r="L49" s="19" t="s">
        <v>41</v>
      </c>
      <c r="M49" s="163" t="s">
        <v>57</v>
      </c>
      <c r="N49" s="173" t="s">
        <v>39</v>
      </c>
      <c r="O49" s="163" t="s">
        <v>39</v>
      </c>
      <c r="P49" s="16" t="s">
        <v>39</v>
      </c>
      <c r="Q49" s="16" t="s">
        <v>39</v>
      </c>
      <c r="R49" s="16" t="s">
        <v>57</v>
      </c>
      <c r="S49" s="173" t="s">
        <v>57</v>
      </c>
      <c r="T49" s="163" t="s">
        <v>39</v>
      </c>
      <c r="U49" s="16" t="s">
        <v>57</v>
      </c>
      <c r="V49" s="16" t="s">
        <v>57</v>
      </c>
      <c r="W49" s="16" t="s">
        <v>39</v>
      </c>
      <c r="X49" s="16" t="s">
        <v>57</v>
      </c>
      <c r="Y49" s="16" t="s">
        <v>39</v>
      </c>
      <c r="Z49" s="16" t="s">
        <v>57</v>
      </c>
      <c r="AA49" s="163" t="s">
        <v>39</v>
      </c>
      <c r="AB49" s="16" t="s">
        <v>76</v>
      </c>
      <c r="AC49" s="16" t="s">
        <v>76</v>
      </c>
      <c r="AD49" s="16" t="s">
        <v>79</v>
      </c>
      <c r="AE49" s="19" t="s">
        <v>39</v>
      </c>
    </row>
    <row r="50" spans="1:31" ht="15.75" thickBot="1" x14ac:dyDescent="0.3">
      <c r="A50" s="458"/>
      <c r="B50" s="5" t="s">
        <v>23</v>
      </c>
      <c r="C50" s="174" t="s">
        <v>38</v>
      </c>
      <c r="D50" s="17" t="s">
        <v>38</v>
      </c>
      <c r="E50" s="17" t="s">
        <v>40</v>
      </c>
      <c r="F50" s="20" t="s">
        <v>39</v>
      </c>
      <c r="G50" s="164" t="s">
        <v>47</v>
      </c>
      <c r="H50" s="175" t="s">
        <v>47</v>
      </c>
      <c r="I50" s="164" t="s">
        <v>54</v>
      </c>
      <c r="J50" s="17" t="s">
        <v>54</v>
      </c>
      <c r="K50" s="17" t="s">
        <v>54</v>
      </c>
      <c r="L50" s="20" t="s">
        <v>41</v>
      </c>
      <c r="M50" s="164" t="s">
        <v>57</v>
      </c>
      <c r="N50" s="175" t="s">
        <v>39</v>
      </c>
      <c r="O50" s="164" t="s">
        <v>39</v>
      </c>
      <c r="P50" s="17" t="s">
        <v>39</v>
      </c>
      <c r="Q50" s="17" t="s">
        <v>39</v>
      </c>
      <c r="R50" s="17" t="s">
        <v>57</v>
      </c>
      <c r="S50" s="175" t="s">
        <v>57</v>
      </c>
      <c r="T50" s="164" t="s">
        <v>39</v>
      </c>
      <c r="U50" s="17" t="s">
        <v>57</v>
      </c>
      <c r="V50" s="17" t="s">
        <v>57</v>
      </c>
      <c r="W50" s="17" t="s">
        <v>39</v>
      </c>
      <c r="X50" s="17" t="s">
        <v>57</v>
      </c>
      <c r="Y50" s="17" t="s">
        <v>39</v>
      </c>
      <c r="Z50" s="17" t="s">
        <v>57</v>
      </c>
      <c r="AA50" s="164" t="s">
        <v>39</v>
      </c>
      <c r="AB50" s="17" t="s">
        <v>76</v>
      </c>
      <c r="AC50" s="17" t="s">
        <v>76</v>
      </c>
      <c r="AD50" s="17" t="s">
        <v>79</v>
      </c>
      <c r="AE50" s="20" t="s">
        <v>39</v>
      </c>
    </row>
    <row r="51" spans="1:31" x14ac:dyDescent="0.25">
      <c r="A51" s="442">
        <v>2010</v>
      </c>
      <c r="B51" s="6" t="s">
        <v>12</v>
      </c>
      <c r="C51" s="170" t="s">
        <v>38</v>
      </c>
      <c r="D51" s="18" t="s">
        <v>38</v>
      </c>
      <c r="E51" s="18" t="s">
        <v>40</v>
      </c>
      <c r="F51" s="21" t="s">
        <v>39</v>
      </c>
      <c r="G51" s="162" t="s">
        <v>47</v>
      </c>
      <c r="H51" s="171" t="s">
        <v>47</v>
      </c>
      <c r="I51" s="162" t="s">
        <v>54</v>
      </c>
      <c r="J51" s="18" t="s">
        <v>54</v>
      </c>
      <c r="K51" s="18" t="s">
        <v>54</v>
      </c>
      <c r="L51" s="21" t="s">
        <v>41</v>
      </c>
      <c r="M51" s="162" t="s">
        <v>57</v>
      </c>
      <c r="N51" s="171" t="s">
        <v>39</v>
      </c>
      <c r="O51" s="162" t="s">
        <v>39</v>
      </c>
      <c r="P51" s="18" t="s">
        <v>39</v>
      </c>
      <c r="Q51" s="18" t="s">
        <v>39</v>
      </c>
      <c r="R51" s="18" t="s">
        <v>57</v>
      </c>
      <c r="S51" s="171" t="s">
        <v>57</v>
      </c>
      <c r="T51" s="162" t="s">
        <v>39</v>
      </c>
      <c r="U51" s="18" t="s">
        <v>57</v>
      </c>
      <c r="V51" s="18" t="s">
        <v>57</v>
      </c>
      <c r="W51" s="18" t="s">
        <v>39</v>
      </c>
      <c r="X51" s="18" t="s">
        <v>57</v>
      </c>
      <c r="Y51" s="18" t="s">
        <v>39</v>
      </c>
      <c r="Z51" s="18" t="s">
        <v>57</v>
      </c>
      <c r="AA51" s="162" t="s">
        <v>39</v>
      </c>
      <c r="AB51" s="18" t="s">
        <v>76</v>
      </c>
      <c r="AC51" s="18" t="s">
        <v>76</v>
      </c>
      <c r="AD51" s="18" t="s">
        <v>79</v>
      </c>
      <c r="AE51" s="21" t="s">
        <v>39</v>
      </c>
    </row>
    <row r="52" spans="1:31" x14ac:dyDescent="0.25">
      <c r="A52" s="442"/>
      <c r="B52" s="4" t="s">
        <v>13</v>
      </c>
      <c r="C52" s="172" t="s">
        <v>38</v>
      </c>
      <c r="D52" s="16" t="s">
        <v>38</v>
      </c>
      <c r="E52" s="16" t="s">
        <v>40</v>
      </c>
      <c r="F52" s="19" t="s">
        <v>39</v>
      </c>
      <c r="G52" s="163" t="s">
        <v>47</v>
      </c>
      <c r="H52" s="173" t="s">
        <v>47</v>
      </c>
      <c r="I52" s="163" t="s">
        <v>54</v>
      </c>
      <c r="J52" s="16" t="s">
        <v>54</v>
      </c>
      <c r="K52" s="16" t="s">
        <v>54</v>
      </c>
      <c r="L52" s="19" t="s">
        <v>41</v>
      </c>
      <c r="M52" s="163" t="s">
        <v>57</v>
      </c>
      <c r="N52" s="173" t="s">
        <v>39</v>
      </c>
      <c r="O52" s="163" t="s">
        <v>39</v>
      </c>
      <c r="P52" s="16" t="s">
        <v>39</v>
      </c>
      <c r="Q52" s="16" t="s">
        <v>39</v>
      </c>
      <c r="R52" s="16" t="s">
        <v>57</v>
      </c>
      <c r="S52" s="173" t="s">
        <v>57</v>
      </c>
      <c r="T52" s="163" t="s">
        <v>39</v>
      </c>
      <c r="U52" s="16" t="s">
        <v>57</v>
      </c>
      <c r="V52" s="16" t="s">
        <v>57</v>
      </c>
      <c r="W52" s="16" t="s">
        <v>39</v>
      </c>
      <c r="X52" s="16" t="s">
        <v>57</v>
      </c>
      <c r="Y52" s="16" t="s">
        <v>39</v>
      </c>
      <c r="Z52" s="16" t="s">
        <v>57</v>
      </c>
      <c r="AA52" s="163" t="s">
        <v>39</v>
      </c>
      <c r="AB52" s="16" t="s">
        <v>76</v>
      </c>
      <c r="AC52" s="16" t="s">
        <v>76</v>
      </c>
      <c r="AD52" s="16" t="s">
        <v>79</v>
      </c>
      <c r="AE52" s="19" t="s">
        <v>39</v>
      </c>
    </row>
    <row r="53" spans="1:31" x14ac:dyDescent="0.25">
      <c r="A53" s="442"/>
      <c r="B53" s="4" t="s">
        <v>14</v>
      </c>
      <c r="C53" s="172" t="s">
        <v>38</v>
      </c>
      <c r="D53" s="16" t="s">
        <v>38</v>
      </c>
      <c r="E53" s="16" t="s">
        <v>40</v>
      </c>
      <c r="F53" s="19" t="s">
        <v>39</v>
      </c>
      <c r="G53" s="163" t="s">
        <v>47</v>
      </c>
      <c r="H53" s="173" t="s">
        <v>47</v>
      </c>
      <c r="I53" s="163" t="s">
        <v>54</v>
      </c>
      <c r="J53" s="16" t="s">
        <v>54</v>
      </c>
      <c r="K53" s="16" t="s">
        <v>54</v>
      </c>
      <c r="L53" s="19" t="s">
        <v>41</v>
      </c>
      <c r="M53" s="163" t="s">
        <v>57</v>
      </c>
      <c r="N53" s="173" t="s">
        <v>39</v>
      </c>
      <c r="O53" s="163" t="s">
        <v>39</v>
      </c>
      <c r="P53" s="16" t="s">
        <v>39</v>
      </c>
      <c r="Q53" s="16" t="s">
        <v>39</v>
      </c>
      <c r="R53" s="16" t="s">
        <v>57</v>
      </c>
      <c r="S53" s="173" t="s">
        <v>57</v>
      </c>
      <c r="T53" s="163" t="s">
        <v>39</v>
      </c>
      <c r="U53" s="16" t="s">
        <v>57</v>
      </c>
      <c r="V53" s="16" t="s">
        <v>57</v>
      </c>
      <c r="W53" s="16" t="s">
        <v>39</v>
      </c>
      <c r="X53" s="16" t="s">
        <v>57</v>
      </c>
      <c r="Y53" s="16" t="s">
        <v>39</v>
      </c>
      <c r="Z53" s="16" t="s">
        <v>57</v>
      </c>
      <c r="AA53" s="163" t="s">
        <v>39</v>
      </c>
      <c r="AB53" s="16" t="s">
        <v>76</v>
      </c>
      <c r="AC53" s="16" t="s">
        <v>76</v>
      </c>
      <c r="AD53" s="16" t="s">
        <v>79</v>
      </c>
      <c r="AE53" s="19" t="s">
        <v>39</v>
      </c>
    </row>
    <row r="54" spans="1:31" x14ac:dyDescent="0.25">
      <c r="A54" s="442"/>
      <c r="B54" s="4" t="s">
        <v>15</v>
      </c>
      <c r="C54" s="172" t="s">
        <v>38</v>
      </c>
      <c r="D54" s="16" t="s">
        <v>38</v>
      </c>
      <c r="E54" s="16" t="s">
        <v>40</v>
      </c>
      <c r="F54" s="19" t="s">
        <v>39</v>
      </c>
      <c r="G54" s="163" t="s">
        <v>47</v>
      </c>
      <c r="H54" s="173" t="s">
        <v>47</v>
      </c>
      <c r="I54" s="163" t="s">
        <v>54</v>
      </c>
      <c r="J54" s="16" t="s">
        <v>54</v>
      </c>
      <c r="K54" s="16" t="s">
        <v>54</v>
      </c>
      <c r="L54" s="19" t="s">
        <v>41</v>
      </c>
      <c r="M54" s="163" t="s">
        <v>57</v>
      </c>
      <c r="N54" s="173" t="s">
        <v>39</v>
      </c>
      <c r="O54" s="163" t="s">
        <v>39</v>
      </c>
      <c r="P54" s="16" t="s">
        <v>39</v>
      </c>
      <c r="Q54" s="16" t="s">
        <v>39</v>
      </c>
      <c r="R54" s="16" t="s">
        <v>57</v>
      </c>
      <c r="S54" s="173" t="s">
        <v>57</v>
      </c>
      <c r="T54" s="163" t="s">
        <v>39</v>
      </c>
      <c r="U54" s="16" t="s">
        <v>57</v>
      </c>
      <c r="V54" s="16" t="s">
        <v>57</v>
      </c>
      <c r="W54" s="16" t="s">
        <v>39</v>
      </c>
      <c r="X54" s="16" t="s">
        <v>57</v>
      </c>
      <c r="Y54" s="16" t="s">
        <v>39</v>
      </c>
      <c r="Z54" s="16" t="s">
        <v>57</v>
      </c>
      <c r="AA54" s="163" t="s">
        <v>39</v>
      </c>
      <c r="AB54" s="16" t="s">
        <v>76</v>
      </c>
      <c r="AC54" s="16" t="s">
        <v>76</v>
      </c>
      <c r="AD54" s="16" t="s">
        <v>79</v>
      </c>
      <c r="AE54" s="19" t="s">
        <v>39</v>
      </c>
    </row>
    <row r="55" spans="1:31" x14ac:dyDescent="0.25">
      <c r="A55" s="442"/>
      <c r="B55" s="4" t="s">
        <v>16</v>
      </c>
      <c r="C55" s="172" t="s">
        <v>38</v>
      </c>
      <c r="D55" s="16" t="s">
        <v>38</v>
      </c>
      <c r="E55" s="16" t="s">
        <v>40</v>
      </c>
      <c r="F55" s="19" t="s">
        <v>39</v>
      </c>
      <c r="G55" s="163" t="s">
        <v>37</v>
      </c>
      <c r="H55" s="19" t="s">
        <v>37</v>
      </c>
      <c r="I55" s="163" t="s">
        <v>54</v>
      </c>
      <c r="J55" s="16" t="s">
        <v>54</v>
      </c>
      <c r="K55" s="16" t="s">
        <v>54</v>
      </c>
      <c r="L55" s="19" t="s">
        <v>41</v>
      </c>
      <c r="M55" s="163" t="s">
        <v>57</v>
      </c>
      <c r="N55" s="173" t="s">
        <v>39</v>
      </c>
      <c r="O55" s="163" t="s">
        <v>39</v>
      </c>
      <c r="P55" s="16" t="s">
        <v>39</v>
      </c>
      <c r="Q55" s="16" t="s">
        <v>39</v>
      </c>
      <c r="R55" s="16" t="s">
        <v>57</v>
      </c>
      <c r="S55" s="173" t="s">
        <v>57</v>
      </c>
      <c r="T55" s="163" t="s">
        <v>39</v>
      </c>
      <c r="U55" s="16" t="s">
        <v>57</v>
      </c>
      <c r="V55" s="16" t="s">
        <v>57</v>
      </c>
      <c r="W55" s="16" t="s">
        <v>39</v>
      </c>
      <c r="X55" s="16" t="s">
        <v>57</v>
      </c>
      <c r="Y55" s="16" t="s">
        <v>39</v>
      </c>
      <c r="Z55" s="16" t="s">
        <v>57</v>
      </c>
      <c r="AA55" s="163" t="s">
        <v>39</v>
      </c>
      <c r="AB55" s="16" t="s">
        <v>76</v>
      </c>
      <c r="AC55" s="16" t="s">
        <v>76</v>
      </c>
      <c r="AD55" s="16" t="s">
        <v>79</v>
      </c>
      <c r="AE55" s="19" t="s">
        <v>39</v>
      </c>
    </row>
    <row r="56" spans="1:31" x14ac:dyDescent="0.25">
      <c r="A56" s="442"/>
      <c r="B56" s="4" t="s">
        <v>17</v>
      </c>
      <c r="C56" s="172" t="s">
        <v>38</v>
      </c>
      <c r="D56" s="16" t="s">
        <v>38</v>
      </c>
      <c r="E56" s="16" t="s">
        <v>40</v>
      </c>
      <c r="F56" s="19" t="s">
        <v>39</v>
      </c>
      <c r="G56" s="163" t="s">
        <v>37</v>
      </c>
      <c r="H56" s="19" t="s">
        <v>37</v>
      </c>
      <c r="I56" s="163" t="s">
        <v>54</v>
      </c>
      <c r="J56" s="16" t="s">
        <v>54</v>
      </c>
      <c r="K56" s="16" t="s">
        <v>54</v>
      </c>
      <c r="L56" s="19" t="s">
        <v>41</v>
      </c>
      <c r="M56" s="163" t="s">
        <v>57</v>
      </c>
      <c r="N56" s="173" t="s">
        <v>39</v>
      </c>
      <c r="O56" s="163" t="s">
        <v>39</v>
      </c>
      <c r="P56" s="16" t="s">
        <v>39</v>
      </c>
      <c r="Q56" s="16" t="s">
        <v>39</v>
      </c>
      <c r="R56" s="16" t="s">
        <v>57</v>
      </c>
      <c r="S56" s="173" t="s">
        <v>57</v>
      </c>
      <c r="T56" s="163" t="s">
        <v>39</v>
      </c>
      <c r="U56" s="16" t="s">
        <v>57</v>
      </c>
      <c r="V56" s="16" t="s">
        <v>57</v>
      </c>
      <c r="W56" s="16" t="s">
        <v>39</v>
      </c>
      <c r="X56" s="16" t="s">
        <v>57</v>
      </c>
      <c r="Y56" s="16" t="s">
        <v>39</v>
      </c>
      <c r="Z56" s="16" t="s">
        <v>57</v>
      </c>
      <c r="AA56" s="163" t="s">
        <v>39</v>
      </c>
      <c r="AB56" s="16" t="s">
        <v>76</v>
      </c>
      <c r="AC56" s="16" t="s">
        <v>76</v>
      </c>
      <c r="AD56" s="16" t="s">
        <v>79</v>
      </c>
      <c r="AE56" s="19" t="s">
        <v>39</v>
      </c>
    </row>
    <row r="57" spans="1:31" x14ac:dyDescent="0.25">
      <c r="A57" s="442"/>
      <c r="B57" s="4" t="s">
        <v>18</v>
      </c>
      <c r="C57" s="172" t="s">
        <v>38</v>
      </c>
      <c r="D57" s="16" t="s">
        <v>38</v>
      </c>
      <c r="E57" s="16" t="s">
        <v>40</v>
      </c>
      <c r="F57" s="19" t="s">
        <v>39</v>
      </c>
      <c r="G57" s="163" t="s">
        <v>37</v>
      </c>
      <c r="H57" s="19" t="s">
        <v>37</v>
      </c>
      <c r="I57" s="163" t="s">
        <v>54</v>
      </c>
      <c r="J57" s="16" t="s">
        <v>54</v>
      </c>
      <c r="K57" s="16" t="s">
        <v>54</v>
      </c>
      <c r="L57" s="19" t="s">
        <v>41</v>
      </c>
      <c r="M57" s="163" t="s">
        <v>57</v>
      </c>
      <c r="N57" s="173" t="s">
        <v>39</v>
      </c>
      <c r="O57" s="163" t="s">
        <v>39</v>
      </c>
      <c r="P57" s="16" t="s">
        <v>39</v>
      </c>
      <c r="Q57" s="16" t="s">
        <v>39</v>
      </c>
      <c r="R57" s="16" t="s">
        <v>57</v>
      </c>
      <c r="S57" s="173" t="s">
        <v>57</v>
      </c>
      <c r="T57" s="163" t="s">
        <v>39</v>
      </c>
      <c r="U57" s="16" t="s">
        <v>57</v>
      </c>
      <c r="V57" s="16" t="s">
        <v>57</v>
      </c>
      <c r="W57" s="16" t="s">
        <v>39</v>
      </c>
      <c r="X57" s="16" t="s">
        <v>57</v>
      </c>
      <c r="Y57" s="16" t="s">
        <v>39</v>
      </c>
      <c r="Z57" s="16" t="s">
        <v>57</v>
      </c>
      <c r="AA57" s="163" t="s">
        <v>39</v>
      </c>
      <c r="AB57" s="16" t="s">
        <v>76</v>
      </c>
      <c r="AC57" s="16" t="s">
        <v>76</v>
      </c>
      <c r="AD57" s="16" t="s">
        <v>79</v>
      </c>
      <c r="AE57" s="19" t="s">
        <v>39</v>
      </c>
    </row>
    <row r="58" spans="1:31" x14ac:dyDescent="0.25">
      <c r="A58" s="442"/>
      <c r="B58" s="4" t="s">
        <v>19</v>
      </c>
      <c r="C58" s="172" t="s">
        <v>38</v>
      </c>
      <c r="D58" s="16" t="s">
        <v>38</v>
      </c>
      <c r="E58" s="16" t="s">
        <v>40</v>
      </c>
      <c r="F58" s="19" t="s">
        <v>39</v>
      </c>
      <c r="G58" s="163" t="s">
        <v>37</v>
      </c>
      <c r="H58" s="19" t="s">
        <v>37</v>
      </c>
      <c r="I58" s="163" t="s">
        <v>54</v>
      </c>
      <c r="J58" s="16" t="s">
        <v>54</v>
      </c>
      <c r="K58" s="16" t="s">
        <v>54</v>
      </c>
      <c r="L58" s="19" t="s">
        <v>41</v>
      </c>
      <c r="M58" s="163" t="s">
        <v>57</v>
      </c>
      <c r="N58" s="173" t="s">
        <v>39</v>
      </c>
      <c r="O58" s="163" t="s">
        <v>39</v>
      </c>
      <c r="P58" s="16" t="s">
        <v>39</v>
      </c>
      <c r="Q58" s="16" t="s">
        <v>39</v>
      </c>
      <c r="R58" s="16" t="s">
        <v>57</v>
      </c>
      <c r="S58" s="173" t="s">
        <v>57</v>
      </c>
      <c r="T58" s="163" t="s">
        <v>39</v>
      </c>
      <c r="U58" s="16" t="s">
        <v>57</v>
      </c>
      <c r="V58" s="16" t="s">
        <v>57</v>
      </c>
      <c r="W58" s="16" t="s">
        <v>39</v>
      </c>
      <c r="X58" s="16" t="s">
        <v>57</v>
      </c>
      <c r="Y58" s="16" t="s">
        <v>39</v>
      </c>
      <c r="Z58" s="16" t="s">
        <v>57</v>
      </c>
      <c r="AA58" s="163" t="s">
        <v>39</v>
      </c>
      <c r="AB58" s="16" t="s">
        <v>76</v>
      </c>
      <c r="AC58" s="16" t="s">
        <v>76</v>
      </c>
      <c r="AD58" s="16" t="s">
        <v>79</v>
      </c>
      <c r="AE58" s="19" t="s">
        <v>39</v>
      </c>
    </row>
    <row r="59" spans="1:31" x14ac:dyDescent="0.25">
      <c r="A59" s="442"/>
      <c r="B59" s="4" t="s">
        <v>20</v>
      </c>
      <c r="C59" s="172" t="s">
        <v>38</v>
      </c>
      <c r="D59" s="16" t="s">
        <v>38</v>
      </c>
      <c r="E59" s="16" t="s">
        <v>40</v>
      </c>
      <c r="F59" s="19" t="s">
        <v>39</v>
      </c>
      <c r="G59" s="163" t="s">
        <v>37</v>
      </c>
      <c r="H59" s="19" t="s">
        <v>37</v>
      </c>
      <c r="I59" s="163" t="s">
        <v>54</v>
      </c>
      <c r="J59" s="16" t="s">
        <v>54</v>
      </c>
      <c r="K59" s="16" t="s">
        <v>54</v>
      </c>
      <c r="L59" s="19" t="s">
        <v>41</v>
      </c>
      <c r="M59" s="163" t="s">
        <v>57</v>
      </c>
      <c r="N59" s="173" t="s">
        <v>39</v>
      </c>
      <c r="O59" s="163" t="s">
        <v>39</v>
      </c>
      <c r="P59" s="16" t="s">
        <v>39</v>
      </c>
      <c r="Q59" s="16" t="s">
        <v>39</v>
      </c>
      <c r="R59" s="16" t="s">
        <v>57</v>
      </c>
      <c r="S59" s="173" t="s">
        <v>57</v>
      </c>
      <c r="T59" s="163" t="s">
        <v>39</v>
      </c>
      <c r="U59" s="16" t="s">
        <v>57</v>
      </c>
      <c r="V59" s="16" t="s">
        <v>57</v>
      </c>
      <c r="W59" s="16" t="s">
        <v>39</v>
      </c>
      <c r="X59" s="16" t="s">
        <v>57</v>
      </c>
      <c r="Y59" s="16" t="s">
        <v>39</v>
      </c>
      <c r="Z59" s="16" t="s">
        <v>57</v>
      </c>
      <c r="AA59" s="163" t="s">
        <v>39</v>
      </c>
      <c r="AB59" s="16" t="s">
        <v>76</v>
      </c>
      <c r="AC59" s="16" t="s">
        <v>76</v>
      </c>
      <c r="AD59" s="16" t="s">
        <v>79</v>
      </c>
      <c r="AE59" s="19" t="s">
        <v>39</v>
      </c>
    </row>
    <row r="60" spans="1:31" x14ac:dyDescent="0.25">
      <c r="A60" s="442"/>
      <c r="B60" s="4" t="s">
        <v>21</v>
      </c>
      <c r="C60" s="172" t="s">
        <v>38</v>
      </c>
      <c r="D60" s="16" t="s">
        <v>38</v>
      </c>
      <c r="E60" s="16" t="s">
        <v>40</v>
      </c>
      <c r="F60" s="19" t="s">
        <v>39</v>
      </c>
      <c r="G60" s="163" t="s">
        <v>37</v>
      </c>
      <c r="H60" s="19" t="s">
        <v>37</v>
      </c>
      <c r="I60" s="163" t="s">
        <v>54</v>
      </c>
      <c r="J60" s="16" t="s">
        <v>54</v>
      </c>
      <c r="K60" s="16" t="s">
        <v>54</v>
      </c>
      <c r="L60" s="19" t="s">
        <v>41</v>
      </c>
      <c r="M60" s="163" t="s">
        <v>57</v>
      </c>
      <c r="N60" s="173" t="s">
        <v>39</v>
      </c>
      <c r="O60" s="163" t="s">
        <v>39</v>
      </c>
      <c r="P60" s="16" t="s">
        <v>39</v>
      </c>
      <c r="Q60" s="16" t="s">
        <v>39</v>
      </c>
      <c r="R60" s="16" t="s">
        <v>57</v>
      </c>
      <c r="S60" s="173" t="s">
        <v>57</v>
      </c>
      <c r="T60" s="163" t="s">
        <v>39</v>
      </c>
      <c r="U60" s="16" t="s">
        <v>57</v>
      </c>
      <c r="V60" s="16" t="s">
        <v>57</v>
      </c>
      <c r="W60" s="16" t="s">
        <v>39</v>
      </c>
      <c r="X60" s="16" t="s">
        <v>57</v>
      </c>
      <c r="Y60" s="16" t="s">
        <v>39</v>
      </c>
      <c r="Z60" s="16" t="s">
        <v>57</v>
      </c>
      <c r="AA60" s="163" t="s">
        <v>39</v>
      </c>
      <c r="AB60" s="16" t="s">
        <v>76</v>
      </c>
      <c r="AC60" s="16" t="s">
        <v>76</v>
      </c>
      <c r="AD60" s="16" t="s">
        <v>79</v>
      </c>
      <c r="AE60" s="19" t="s">
        <v>39</v>
      </c>
    </row>
    <row r="61" spans="1:31" x14ac:dyDescent="0.25">
      <c r="A61" s="442"/>
      <c r="B61" s="4" t="s">
        <v>22</v>
      </c>
      <c r="C61" s="172" t="s">
        <v>38</v>
      </c>
      <c r="D61" s="16" t="s">
        <v>38</v>
      </c>
      <c r="E61" s="16" t="s">
        <v>40</v>
      </c>
      <c r="F61" s="19" t="s">
        <v>39</v>
      </c>
      <c r="G61" s="163" t="s">
        <v>37</v>
      </c>
      <c r="H61" s="19" t="s">
        <v>37</v>
      </c>
      <c r="I61" s="163" t="s">
        <v>54</v>
      </c>
      <c r="J61" s="16" t="s">
        <v>54</v>
      </c>
      <c r="K61" s="16" t="s">
        <v>54</v>
      </c>
      <c r="L61" s="19" t="s">
        <v>41</v>
      </c>
      <c r="M61" s="163" t="s">
        <v>57</v>
      </c>
      <c r="N61" s="173" t="s">
        <v>39</v>
      </c>
      <c r="O61" s="163" t="s">
        <v>39</v>
      </c>
      <c r="P61" s="16" t="s">
        <v>39</v>
      </c>
      <c r="Q61" s="16" t="s">
        <v>39</v>
      </c>
      <c r="R61" s="16" t="s">
        <v>57</v>
      </c>
      <c r="S61" s="173" t="s">
        <v>57</v>
      </c>
      <c r="T61" s="163" t="s">
        <v>39</v>
      </c>
      <c r="U61" s="16" t="s">
        <v>57</v>
      </c>
      <c r="V61" s="16" t="s">
        <v>57</v>
      </c>
      <c r="W61" s="16" t="s">
        <v>39</v>
      </c>
      <c r="X61" s="16" t="s">
        <v>57</v>
      </c>
      <c r="Y61" s="16" t="s">
        <v>39</v>
      </c>
      <c r="Z61" s="16" t="s">
        <v>57</v>
      </c>
      <c r="AA61" s="163" t="s">
        <v>39</v>
      </c>
      <c r="AB61" s="16" t="s">
        <v>76</v>
      </c>
      <c r="AC61" s="16" t="s">
        <v>76</v>
      </c>
      <c r="AD61" s="16" t="s">
        <v>79</v>
      </c>
      <c r="AE61" s="19" t="s">
        <v>39</v>
      </c>
    </row>
    <row r="62" spans="1:31" ht="15.75" thickBot="1" x14ac:dyDescent="0.3">
      <c r="A62" s="467"/>
      <c r="B62" s="5" t="s">
        <v>23</v>
      </c>
      <c r="C62" s="174" t="s">
        <v>38</v>
      </c>
      <c r="D62" s="17" t="s">
        <v>38</v>
      </c>
      <c r="E62" s="17" t="s">
        <v>40</v>
      </c>
      <c r="F62" s="20" t="s">
        <v>39</v>
      </c>
      <c r="G62" s="164" t="s">
        <v>37</v>
      </c>
      <c r="H62" s="20" t="s">
        <v>37</v>
      </c>
      <c r="I62" s="164" t="s">
        <v>54</v>
      </c>
      <c r="J62" s="17" t="s">
        <v>54</v>
      </c>
      <c r="K62" s="17" t="s">
        <v>54</v>
      </c>
      <c r="L62" s="20" t="s">
        <v>41</v>
      </c>
      <c r="M62" s="164" t="s">
        <v>57</v>
      </c>
      <c r="N62" s="175" t="s">
        <v>39</v>
      </c>
      <c r="O62" s="164" t="s">
        <v>39</v>
      </c>
      <c r="P62" s="17" t="s">
        <v>39</v>
      </c>
      <c r="Q62" s="17" t="s">
        <v>39</v>
      </c>
      <c r="R62" s="17" t="s">
        <v>57</v>
      </c>
      <c r="S62" s="175" t="s">
        <v>57</v>
      </c>
      <c r="T62" s="164" t="s">
        <v>39</v>
      </c>
      <c r="U62" s="17" t="s">
        <v>57</v>
      </c>
      <c r="V62" s="17" t="s">
        <v>57</v>
      </c>
      <c r="W62" s="17" t="s">
        <v>39</v>
      </c>
      <c r="X62" s="17" t="s">
        <v>57</v>
      </c>
      <c r="Y62" s="17" t="s">
        <v>39</v>
      </c>
      <c r="Z62" s="17" t="s">
        <v>57</v>
      </c>
      <c r="AA62" s="164" t="s">
        <v>39</v>
      </c>
      <c r="AB62" s="17" t="s">
        <v>76</v>
      </c>
      <c r="AC62" s="17" t="s">
        <v>76</v>
      </c>
      <c r="AD62" s="17" t="s">
        <v>79</v>
      </c>
      <c r="AE62" s="20" t="s">
        <v>39</v>
      </c>
    </row>
    <row r="63" spans="1:31" x14ac:dyDescent="0.25">
      <c r="A63" s="442">
        <v>2011</v>
      </c>
      <c r="B63" s="6" t="s">
        <v>12</v>
      </c>
      <c r="C63" s="170" t="s">
        <v>38</v>
      </c>
      <c r="D63" s="18" t="s">
        <v>38</v>
      </c>
      <c r="E63" s="18" t="s">
        <v>40</v>
      </c>
      <c r="F63" s="21" t="s">
        <v>39</v>
      </c>
      <c r="G63" s="162" t="s">
        <v>37</v>
      </c>
      <c r="H63" s="21" t="s">
        <v>37</v>
      </c>
      <c r="I63" s="162" t="s">
        <v>54</v>
      </c>
      <c r="J63" s="18" t="s">
        <v>54</v>
      </c>
      <c r="K63" s="18" t="s">
        <v>54</v>
      </c>
      <c r="L63" s="21" t="s">
        <v>41</v>
      </c>
      <c r="M63" s="162" t="s">
        <v>57</v>
      </c>
      <c r="N63" s="171" t="s">
        <v>39</v>
      </c>
      <c r="O63" s="162" t="s">
        <v>39</v>
      </c>
      <c r="P63" s="18" t="s">
        <v>39</v>
      </c>
      <c r="Q63" s="18" t="s">
        <v>39</v>
      </c>
      <c r="R63" s="18" t="s">
        <v>57</v>
      </c>
      <c r="S63" s="171" t="s">
        <v>57</v>
      </c>
      <c r="T63" s="162" t="s">
        <v>39</v>
      </c>
      <c r="U63" s="18" t="s">
        <v>57</v>
      </c>
      <c r="V63" s="18" t="s">
        <v>57</v>
      </c>
      <c r="W63" s="18" t="s">
        <v>39</v>
      </c>
      <c r="X63" s="18" t="s">
        <v>57</v>
      </c>
      <c r="Y63" s="18" t="s">
        <v>39</v>
      </c>
      <c r="Z63" s="18" t="s">
        <v>57</v>
      </c>
      <c r="AA63" s="162" t="s">
        <v>39</v>
      </c>
      <c r="AB63" s="18" t="s">
        <v>76</v>
      </c>
      <c r="AC63" s="18" t="s">
        <v>76</v>
      </c>
      <c r="AD63" s="18" t="s">
        <v>79</v>
      </c>
      <c r="AE63" s="21" t="s">
        <v>39</v>
      </c>
    </row>
    <row r="64" spans="1:31" x14ac:dyDescent="0.25">
      <c r="A64" s="442"/>
      <c r="B64" s="4" t="s">
        <v>13</v>
      </c>
      <c r="C64" s="172" t="s">
        <v>38</v>
      </c>
      <c r="D64" s="16" t="s">
        <v>38</v>
      </c>
      <c r="E64" s="16" t="s">
        <v>40</v>
      </c>
      <c r="F64" s="19" t="s">
        <v>39</v>
      </c>
      <c r="G64" s="163" t="s">
        <v>37</v>
      </c>
      <c r="H64" s="19" t="s">
        <v>37</v>
      </c>
      <c r="I64" s="163" t="s">
        <v>54</v>
      </c>
      <c r="J64" s="16" t="s">
        <v>54</v>
      </c>
      <c r="K64" s="16" t="s">
        <v>54</v>
      </c>
      <c r="L64" s="19" t="s">
        <v>41</v>
      </c>
      <c r="M64" s="163" t="s">
        <v>57</v>
      </c>
      <c r="N64" s="173" t="s">
        <v>39</v>
      </c>
      <c r="O64" s="163" t="s">
        <v>39</v>
      </c>
      <c r="P64" s="16" t="s">
        <v>39</v>
      </c>
      <c r="Q64" s="16" t="s">
        <v>39</v>
      </c>
      <c r="R64" s="16" t="s">
        <v>57</v>
      </c>
      <c r="S64" s="173" t="s">
        <v>57</v>
      </c>
      <c r="T64" s="163" t="s">
        <v>39</v>
      </c>
      <c r="U64" s="16" t="s">
        <v>57</v>
      </c>
      <c r="V64" s="16" t="s">
        <v>57</v>
      </c>
      <c r="W64" s="16" t="s">
        <v>39</v>
      </c>
      <c r="X64" s="16" t="s">
        <v>57</v>
      </c>
      <c r="Y64" s="16" t="s">
        <v>39</v>
      </c>
      <c r="Z64" s="16" t="s">
        <v>57</v>
      </c>
      <c r="AA64" s="163" t="s">
        <v>39</v>
      </c>
      <c r="AB64" s="16" t="s">
        <v>76</v>
      </c>
      <c r="AC64" s="16" t="s">
        <v>76</v>
      </c>
      <c r="AD64" s="16" t="s">
        <v>79</v>
      </c>
      <c r="AE64" s="19" t="s">
        <v>39</v>
      </c>
    </row>
    <row r="65" spans="1:31" x14ac:dyDescent="0.25">
      <c r="A65" s="442"/>
      <c r="B65" s="4" t="s">
        <v>14</v>
      </c>
      <c r="C65" s="172" t="s">
        <v>38</v>
      </c>
      <c r="D65" s="16" t="s">
        <v>38</v>
      </c>
      <c r="E65" s="16" t="s">
        <v>40</v>
      </c>
      <c r="F65" s="19" t="s">
        <v>39</v>
      </c>
      <c r="G65" s="163" t="s">
        <v>37</v>
      </c>
      <c r="H65" s="19" t="s">
        <v>37</v>
      </c>
      <c r="I65" s="163" t="s">
        <v>54</v>
      </c>
      <c r="J65" s="16" t="s">
        <v>54</v>
      </c>
      <c r="K65" s="16" t="s">
        <v>54</v>
      </c>
      <c r="L65" s="19" t="s">
        <v>41</v>
      </c>
      <c r="M65" s="163" t="s">
        <v>57</v>
      </c>
      <c r="N65" s="173" t="s">
        <v>39</v>
      </c>
      <c r="O65" s="163" t="s">
        <v>39</v>
      </c>
      <c r="P65" s="16" t="s">
        <v>39</v>
      </c>
      <c r="Q65" s="16" t="s">
        <v>39</v>
      </c>
      <c r="R65" s="16" t="s">
        <v>57</v>
      </c>
      <c r="S65" s="173" t="s">
        <v>57</v>
      </c>
      <c r="T65" s="163" t="s">
        <v>39</v>
      </c>
      <c r="U65" s="16" t="s">
        <v>57</v>
      </c>
      <c r="V65" s="16" t="s">
        <v>57</v>
      </c>
      <c r="W65" s="16" t="s">
        <v>39</v>
      </c>
      <c r="X65" s="16" t="s">
        <v>57</v>
      </c>
      <c r="Y65" s="16" t="s">
        <v>39</v>
      </c>
      <c r="Z65" s="16" t="s">
        <v>57</v>
      </c>
      <c r="AA65" s="163" t="s">
        <v>39</v>
      </c>
      <c r="AB65" s="16" t="s">
        <v>76</v>
      </c>
      <c r="AC65" s="16" t="s">
        <v>76</v>
      </c>
      <c r="AD65" s="16" t="s">
        <v>79</v>
      </c>
      <c r="AE65" s="19" t="s">
        <v>39</v>
      </c>
    </row>
    <row r="66" spans="1:31" x14ac:dyDescent="0.25">
      <c r="A66" s="442"/>
      <c r="B66" s="4" t="s">
        <v>15</v>
      </c>
      <c r="C66" s="172" t="s">
        <v>38</v>
      </c>
      <c r="D66" s="16" t="s">
        <v>38</v>
      </c>
      <c r="E66" s="16" t="s">
        <v>40</v>
      </c>
      <c r="F66" s="19" t="s">
        <v>39</v>
      </c>
      <c r="G66" s="163" t="s">
        <v>37</v>
      </c>
      <c r="H66" s="19" t="s">
        <v>37</v>
      </c>
      <c r="I66" s="163" t="s">
        <v>54</v>
      </c>
      <c r="J66" s="16" t="s">
        <v>54</v>
      </c>
      <c r="K66" s="16" t="s">
        <v>54</v>
      </c>
      <c r="L66" s="19" t="s">
        <v>41</v>
      </c>
      <c r="M66" s="163" t="s">
        <v>57</v>
      </c>
      <c r="N66" s="173" t="s">
        <v>39</v>
      </c>
      <c r="O66" s="163" t="s">
        <v>39</v>
      </c>
      <c r="P66" s="16" t="s">
        <v>39</v>
      </c>
      <c r="Q66" s="16" t="s">
        <v>39</v>
      </c>
      <c r="R66" s="16" t="s">
        <v>57</v>
      </c>
      <c r="S66" s="173" t="s">
        <v>57</v>
      </c>
      <c r="T66" s="163" t="s">
        <v>39</v>
      </c>
      <c r="U66" s="16" t="s">
        <v>57</v>
      </c>
      <c r="V66" s="16" t="s">
        <v>57</v>
      </c>
      <c r="W66" s="16" t="s">
        <v>39</v>
      </c>
      <c r="X66" s="16" t="s">
        <v>57</v>
      </c>
      <c r="Y66" s="16" t="s">
        <v>39</v>
      </c>
      <c r="Z66" s="16" t="s">
        <v>57</v>
      </c>
      <c r="AA66" s="163" t="s">
        <v>39</v>
      </c>
      <c r="AB66" s="16" t="s">
        <v>76</v>
      </c>
      <c r="AC66" s="16" t="s">
        <v>76</v>
      </c>
      <c r="AD66" s="16" t="s">
        <v>79</v>
      </c>
      <c r="AE66" s="19" t="s">
        <v>39</v>
      </c>
    </row>
    <row r="67" spans="1:31" x14ac:dyDescent="0.25">
      <c r="A67" s="442"/>
      <c r="B67" s="4" t="s">
        <v>16</v>
      </c>
      <c r="C67" s="172" t="s">
        <v>38</v>
      </c>
      <c r="D67" s="16" t="s">
        <v>38</v>
      </c>
      <c r="E67" s="16" t="s">
        <v>40</v>
      </c>
      <c r="F67" s="19" t="s">
        <v>39</v>
      </c>
      <c r="G67" s="163" t="s">
        <v>37</v>
      </c>
      <c r="H67" s="19" t="s">
        <v>37</v>
      </c>
      <c r="I67" s="163" t="s">
        <v>54</v>
      </c>
      <c r="J67" s="16" t="s">
        <v>54</v>
      </c>
      <c r="K67" s="16" t="s">
        <v>54</v>
      </c>
      <c r="L67" s="19" t="s">
        <v>41</v>
      </c>
      <c r="M67" s="163" t="s">
        <v>57</v>
      </c>
      <c r="N67" s="173" t="s">
        <v>39</v>
      </c>
      <c r="O67" s="163" t="s">
        <v>39</v>
      </c>
      <c r="P67" s="16" t="s">
        <v>39</v>
      </c>
      <c r="Q67" s="16" t="s">
        <v>39</v>
      </c>
      <c r="R67" s="16" t="s">
        <v>57</v>
      </c>
      <c r="S67" s="173" t="s">
        <v>57</v>
      </c>
      <c r="T67" s="163" t="s">
        <v>39</v>
      </c>
      <c r="U67" s="16" t="s">
        <v>57</v>
      </c>
      <c r="V67" s="16" t="s">
        <v>39</v>
      </c>
      <c r="W67" s="16" t="s">
        <v>39</v>
      </c>
      <c r="X67" s="16" t="s">
        <v>57</v>
      </c>
      <c r="Y67" s="16" t="s">
        <v>39</v>
      </c>
      <c r="Z67" s="16" t="s">
        <v>57</v>
      </c>
      <c r="AA67" s="163" t="s">
        <v>39</v>
      </c>
      <c r="AB67" s="16" t="s">
        <v>76</v>
      </c>
      <c r="AC67" s="16" t="s">
        <v>76</v>
      </c>
      <c r="AD67" s="16" t="s">
        <v>79</v>
      </c>
      <c r="AE67" s="19" t="s">
        <v>39</v>
      </c>
    </row>
    <row r="68" spans="1:31" x14ac:dyDescent="0.25">
      <c r="A68" s="442"/>
      <c r="B68" s="4" t="s">
        <v>17</v>
      </c>
      <c r="C68" s="172" t="s">
        <v>38</v>
      </c>
      <c r="D68" s="16" t="s">
        <v>38</v>
      </c>
      <c r="E68" s="16" t="s">
        <v>40</v>
      </c>
      <c r="F68" s="19" t="s">
        <v>39</v>
      </c>
      <c r="G68" s="163" t="s">
        <v>37</v>
      </c>
      <c r="H68" s="19" t="s">
        <v>37</v>
      </c>
      <c r="I68" s="163" t="s">
        <v>54</v>
      </c>
      <c r="J68" s="16" t="s">
        <v>54</v>
      </c>
      <c r="K68" s="16" t="s">
        <v>54</v>
      </c>
      <c r="L68" s="19" t="s">
        <v>41</v>
      </c>
      <c r="M68" s="163" t="s">
        <v>57</v>
      </c>
      <c r="N68" s="173" t="s">
        <v>39</v>
      </c>
      <c r="O68" s="163" t="s">
        <v>37</v>
      </c>
      <c r="P68" s="16" t="s">
        <v>39</v>
      </c>
      <c r="Q68" s="16" t="s">
        <v>39</v>
      </c>
      <c r="R68" s="16" t="s">
        <v>57</v>
      </c>
      <c r="S68" s="173" t="s">
        <v>57</v>
      </c>
      <c r="T68" s="163" t="s">
        <v>39</v>
      </c>
      <c r="U68" s="16" t="s">
        <v>57</v>
      </c>
      <c r="V68" s="16" t="s">
        <v>39</v>
      </c>
      <c r="W68" s="16" t="s">
        <v>39</v>
      </c>
      <c r="X68" s="16" t="s">
        <v>57</v>
      </c>
      <c r="Y68" s="16" t="s">
        <v>39</v>
      </c>
      <c r="Z68" s="16" t="s">
        <v>57</v>
      </c>
      <c r="AA68" s="163" t="s">
        <v>39</v>
      </c>
      <c r="AB68" s="16" t="s">
        <v>76</v>
      </c>
      <c r="AC68" s="16" t="s">
        <v>76</v>
      </c>
      <c r="AD68" s="16" t="s">
        <v>79</v>
      </c>
      <c r="AE68" s="19" t="s">
        <v>39</v>
      </c>
    </row>
    <row r="69" spans="1:31" x14ac:dyDescent="0.25">
      <c r="A69" s="442"/>
      <c r="B69" s="4" t="s">
        <v>18</v>
      </c>
      <c r="C69" s="172" t="s">
        <v>38</v>
      </c>
      <c r="D69" s="16" t="s">
        <v>38</v>
      </c>
      <c r="E69" s="16" t="s">
        <v>40</v>
      </c>
      <c r="F69" s="19" t="s">
        <v>39</v>
      </c>
      <c r="G69" s="163" t="s">
        <v>37</v>
      </c>
      <c r="H69" s="19" t="s">
        <v>37</v>
      </c>
      <c r="I69" s="163" t="s">
        <v>54</v>
      </c>
      <c r="J69" s="16" t="s">
        <v>54</v>
      </c>
      <c r="K69" s="16" t="s">
        <v>54</v>
      </c>
      <c r="L69" s="19" t="s">
        <v>41</v>
      </c>
      <c r="M69" s="163" t="s">
        <v>57</v>
      </c>
      <c r="N69" s="173" t="s">
        <v>39</v>
      </c>
      <c r="O69" s="163" t="s">
        <v>37</v>
      </c>
      <c r="P69" s="16" t="s">
        <v>39</v>
      </c>
      <c r="Q69" s="16" t="s">
        <v>39</v>
      </c>
      <c r="R69" s="16" t="s">
        <v>57</v>
      </c>
      <c r="S69" s="173" t="s">
        <v>57</v>
      </c>
      <c r="T69" s="163" t="s">
        <v>37</v>
      </c>
      <c r="U69" s="16" t="s">
        <v>57</v>
      </c>
      <c r="V69" s="16" t="s">
        <v>39</v>
      </c>
      <c r="W69" s="16" t="s">
        <v>39</v>
      </c>
      <c r="X69" s="16" t="s">
        <v>57</v>
      </c>
      <c r="Y69" s="16" t="s">
        <v>39</v>
      </c>
      <c r="Z69" s="16" t="s">
        <v>57</v>
      </c>
      <c r="AA69" s="163" t="s">
        <v>39</v>
      </c>
      <c r="AB69" s="16" t="s">
        <v>76</v>
      </c>
      <c r="AC69" s="16" t="s">
        <v>76</v>
      </c>
      <c r="AD69" s="16" t="s">
        <v>79</v>
      </c>
      <c r="AE69" s="19" t="s">
        <v>39</v>
      </c>
    </row>
    <row r="70" spans="1:31" x14ac:dyDescent="0.25">
      <c r="A70" s="442"/>
      <c r="B70" s="4" t="s">
        <v>19</v>
      </c>
      <c r="C70" s="172" t="s">
        <v>38</v>
      </c>
      <c r="D70" s="16" t="s">
        <v>38</v>
      </c>
      <c r="E70" s="16" t="s">
        <v>40</v>
      </c>
      <c r="F70" s="19" t="s">
        <v>39</v>
      </c>
      <c r="G70" s="163" t="s">
        <v>37</v>
      </c>
      <c r="H70" s="19" t="s">
        <v>37</v>
      </c>
      <c r="I70" s="163" t="s">
        <v>54</v>
      </c>
      <c r="J70" s="16" t="s">
        <v>54</v>
      </c>
      <c r="K70" s="16" t="s">
        <v>54</v>
      </c>
      <c r="L70" s="19" t="s">
        <v>41</v>
      </c>
      <c r="M70" s="163" t="s">
        <v>57</v>
      </c>
      <c r="N70" s="173" t="s">
        <v>39</v>
      </c>
      <c r="O70" s="163" t="s">
        <v>37</v>
      </c>
      <c r="P70" s="16" t="s">
        <v>39</v>
      </c>
      <c r="Q70" s="16" t="s">
        <v>39</v>
      </c>
      <c r="R70" s="16" t="s">
        <v>57</v>
      </c>
      <c r="S70" s="173" t="s">
        <v>57</v>
      </c>
      <c r="T70" s="163" t="s">
        <v>37</v>
      </c>
      <c r="U70" s="16" t="s">
        <v>57</v>
      </c>
      <c r="V70" s="16" t="s">
        <v>39</v>
      </c>
      <c r="W70" s="16" t="s">
        <v>39</v>
      </c>
      <c r="X70" s="16" t="s">
        <v>57</v>
      </c>
      <c r="Y70" s="16" t="s">
        <v>39</v>
      </c>
      <c r="Z70" s="16" t="s">
        <v>57</v>
      </c>
      <c r="AA70" s="163" t="s">
        <v>39</v>
      </c>
      <c r="AB70" s="16" t="s">
        <v>76</v>
      </c>
      <c r="AC70" s="16" t="s">
        <v>76</v>
      </c>
      <c r="AD70" s="16" t="s">
        <v>79</v>
      </c>
      <c r="AE70" s="19" t="s">
        <v>39</v>
      </c>
    </row>
    <row r="71" spans="1:31" x14ac:dyDescent="0.25">
      <c r="A71" s="442"/>
      <c r="B71" s="4" t="s">
        <v>20</v>
      </c>
      <c r="C71" s="172" t="s">
        <v>38</v>
      </c>
      <c r="D71" s="16" t="s">
        <v>38</v>
      </c>
      <c r="E71" s="16" t="s">
        <v>40</v>
      </c>
      <c r="F71" s="19" t="s">
        <v>41</v>
      </c>
      <c r="G71" s="163" t="s">
        <v>37</v>
      </c>
      <c r="H71" s="19" t="s">
        <v>37</v>
      </c>
      <c r="I71" s="163" t="s">
        <v>54</v>
      </c>
      <c r="J71" s="16" t="s">
        <v>54</v>
      </c>
      <c r="K71" s="16" t="s">
        <v>54</v>
      </c>
      <c r="L71" s="19" t="s">
        <v>41</v>
      </c>
      <c r="M71" s="163" t="s">
        <v>57</v>
      </c>
      <c r="N71" s="173" t="s">
        <v>39</v>
      </c>
      <c r="O71" s="163" t="s">
        <v>37</v>
      </c>
      <c r="P71" s="16" t="s">
        <v>39</v>
      </c>
      <c r="Q71" s="16" t="s">
        <v>39</v>
      </c>
      <c r="R71" s="16" t="s">
        <v>57</v>
      </c>
      <c r="S71" s="173" t="s">
        <v>57</v>
      </c>
      <c r="T71" s="163" t="s">
        <v>37</v>
      </c>
      <c r="U71" s="16" t="s">
        <v>57</v>
      </c>
      <c r="V71" s="16" t="s">
        <v>39</v>
      </c>
      <c r="W71" s="16" t="s">
        <v>39</v>
      </c>
      <c r="X71" s="16" t="s">
        <v>57</v>
      </c>
      <c r="Y71" s="16" t="s">
        <v>39</v>
      </c>
      <c r="Z71" s="16" t="s">
        <v>57</v>
      </c>
      <c r="AA71" s="163" t="s">
        <v>39</v>
      </c>
      <c r="AB71" s="16" t="s">
        <v>76</v>
      </c>
      <c r="AC71" s="16" t="s">
        <v>76</v>
      </c>
      <c r="AD71" s="16" t="s">
        <v>79</v>
      </c>
      <c r="AE71" s="19" t="s">
        <v>79</v>
      </c>
    </row>
    <row r="72" spans="1:31" x14ac:dyDescent="0.25">
      <c r="A72" s="442"/>
      <c r="B72" s="4" t="s">
        <v>21</v>
      </c>
      <c r="C72" s="172" t="s">
        <v>38</v>
      </c>
      <c r="D72" s="16" t="s">
        <v>38</v>
      </c>
      <c r="E72" s="16" t="s">
        <v>40</v>
      </c>
      <c r="F72" s="19" t="s">
        <v>41</v>
      </c>
      <c r="G72" s="163" t="s">
        <v>37</v>
      </c>
      <c r="H72" s="19" t="s">
        <v>37</v>
      </c>
      <c r="I72" s="163" t="s">
        <v>54</v>
      </c>
      <c r="J72" s="16" t="s">
        <v>54</v>
      </c>
      <c r="K72" s="16" t="s">
        <v>54</v>
      </c>
      <c r="L72" s="19" t="s">
        <v>41</v>
      </c>
      <c r="M72" s="163" t="s">
        <v>57</v>
      </c>
      <c r="N72" s="173" t="s">
        <v>39</v>
      </c>
      <c r="O72" s="163" t="s">
        <v>37</v>
      </c>
      <c r="P72" s="16" t="s">
        <v>39</v>
      </c>
      <c r="Q72" s="16" t="s">
        <v>39</v>
      </c>
      <c r="R72" s="16" t="s">
        <v>57</v>
      </c>
      <c r="S72" s="173" t="s">
        <v>57</v>
      </c>
      <c r="T72" s="163" t="s">
        <v>37</v>
      </c>
      <c r="U72" s="16" t="s">
        <v>57</v>
      </c>
      <c r="V72" s="16" t="s">
        <v>39</v>
      </c>
      <c r="W72" s="16" t="s">
        <v>39</v>
      </c>
      <c r="X72" s="16" t="s">
        <v>57</v>
      </c>
      <c r="Y72" s="16" t="s">
        <v>39</v>
      </c>
      <c r="Z72" s="16" t="s">
        <v>57</v>
      </c>
      <c r="AA72" s="163" t="s">
        <v>39</v>
      </c>
      <c r="AB72" s="16" t="s">
        <v>76</v>
      </c>
      <c r="AC72" s="16" t="s">
        <v>76</v>
      </c>
      <c r="AD72" s="16" t="s">
        <v>79</v>
      </c>
      <c r="AE72" s="19" t="s">
        <v>79</v>
      </c>
    </row>
    <row r="73" spans="1:31" x14ac:dyDescent="0.25">
      <c r="A73" s="442"/>
      <c r="B73" s="4" t="s">
        <v>22</v>
      </c>
      <c r="C73" s="172" t="s">
        <v>38</v>
      </c>
      <c r="D73" s="16" t="s">
        <v>38</v>
      </c>
      <c r="E73" s="16" t="s">
        <v>40</v>
      </c>
      <c r="F73" s="19" t="s">
        <v>41</v>
      </c>
      <c r="G73" s="163" t="s">
        <v>37</v>
      </c>
      <c r="H73" s="19" t="s">
        <v>37</v>
      </c>
      <c r="I73" s="163" t="s">
        <v>54</v>
      </c>
      <c r="J73" s="16" t="s">
        <v>54</v>
      </c>
      <c r="K73" s="16" t="s">
        <v>54</v>
      </c>
      <c r="L73" s="19" t="s">
        <v>41</v>
      </c>
      <c r="M73" s="163" t="s">
        <v>57</v>
      </c>
      <c r="N73" s="173" t="s">
        <v>39</v>
      </c>
      <c r="O73" s="163" t="s">
        <v>37</v>
      </c>
      <c r="P73" s="16" t="s">
        <v>39</v>
      </c>
      <c r="Q73" s="16" t="s">
        <v>39</v>
      </c>
      <c r="R73" s="16" t="s">
        <v>57</v>
      </c>
      <c r="S73" s="173" t="s">
        <v>57</v>
      </c>
      <c r="T73" s="163" t="s">
        <v>37</v>
      </c>
      <c r="U73" s="16" t="s">
        <v>57</v>
      </c>
      <c r="V73" s="16" t="s">
        <v>39</v>
      </c>
      <c r="W73" s="16" t="s">
        <v>39</v>
      </c>
      <c r="X73" s="16" t="s">
        <v>57</v>
      </c>
      <c r="Y73" s="16" t="s">
        <v>39</v>
      </c>
      <c r="Z73" s="16" t="s">
        <v>57</v>
      </c>
      <c r="AA73" s="163" t="s">
        <v>39</v>
      </c>
      <c r="AB73" s="16" t="s">
        <v>76</v>
      </c>
      <c r="AC73" s="16" t="s">
        <v>76</v>
      </c>
      <c r="AD73" s="16" t="s">
        <v>79</v>
      </c>
      <c r="AE73" s="19" t="s">
        <v>39</v>
      </c>
    </row>
    <row r="74" spans="1:31" ht="15.75" thickBot="1" x14ac:dyDescent="0.3">
      <c r="A74" s="467"/>
      <c r="B74" s="5" t="s">
        <v>23</v>
      </c>
      <c r="C74" s="174" t="s">
        <v>38</v>
      </c>
      <c r="D74" s="17" t="s">
        <v>38</v>
      </c>
      <c r="E74" s="17" t="s">
        <v>41</v>
      </c>
      <c r="F74" s="20" t="s">
        <v>41</v>
      </c>
      <c r="G74" s="164" t="s">
        <v>37</v>
      </c>
      <c r="H74" s="20" t="s">
        <v>37</v>
      </c>
      <c r="I74" s="164" t="s">
        <v>54</v>
      </c>
      <c r="J74" s="17" t="s">
        <v>54</v>
      </c>
      <c r="K74" s="17" t="s">
        <v>54</v>
      </c>
      <c r="L74" s="20" t="s">
        <v>41</v>
      </c>
      <c r="M74" s="164" t="s">
        <v>57</v>
      </c>
      <c r="N74" s="175" t="s">
        <v>39</v>
      </c>
      <c r="O74" s="164" t="s">
        <v>37</v>
      </c>
      <c r="P74" s="17" t="s">
        <v>39</v>
      </c>
      <c r="Q74" s="17" t="s">
        <v>39</v>
      </c>
      <c r="R74" s="17" t="s">
        <v>57</v>
      </c>
      <c r="S74" s="175" t="s">
        <v>57</v>
      </c>
      <c r="T74" s="164" t="s">
        <v>37</v>
      </c>
      <c r="U74" s="17" t="s">
        <v>57</v>
      </c>
      <c r="V74" s="17" t="s">
        <v>39</v>
      </c>
      <c r="W74" s="17" t="s">
        <v>39</v>
      </c>
      <c r="X74" s="17" t="s">
        <v>57</v>
      </c>
      <c r="Y74" s="17" t="s">
        <v>39</v>
      </c>
      <c r="Z74" s="17" t="s">
        <v>57</v>
      </c>
      <c r="AA74" s="164" t="s">
        <v>39</v>
      </c>
      <c r="AB74" s="17" t="s">
        <v>76</v>
      </c>
      <c r="AC74" s="17" t="s">
        <v>76</v>
      </c>
      <c r="AD74" s="17" t="s">
        <v>79</v>
      </c>
      <c r="AE74" s="20" t="s">
        <v>39</v>
      </c>
    </row>
    <row r="75" spans="1:31" x14ac:dyDescent="0.25">
      <c r="A75" s="442">
        <v>2012</v>
      </c>
      <c r="B75" s="6" t="s">
        <v>12</v>
      </c>
      <c r="C75" s="170" t="s">
        <v>38</v>
      </c>
      <c r="D75" s="18" t="s">
        <v>38</v>
      </c>
      <c r="E75" s="18" t="s">
        <v>41</v>
      </c>
      <c r="F75" s="21" t="s">
        <v>41</v>
      </c>
      <c r="G75" s="162" t="s">
        <v>37</v>
      </c>
      <c r="H75" s="21" t="s">
        <v>37</v>
      </c>
      <c r="I75" s="162" t="s">
        <v>54</v>
      </c>
      <c r="J75" s="18" t="s">
        <v>54</v>
      </c>
      <c r="K75" s="18" t="s">
        <v>54</v>
      </c>
      <c r="L75" s="21" t="s">
        <v>41</v>
      </c>
      <c r="M75" s="162" t="s">
        <v>57</v>
      </c>
      <c r="N75" s="171" t="s">
        <v>39</v>
      </c>
      <c r="O75" s="162" t="s">
        <v>37</v>
      </c>
      <c r="P75" s="18" t="s">
        <v>39</v>
      </c>
      <c r="Q75" s="18" t="s">
        <v>39</v>
      </c>
      <c r="R75" s="18" t="s">
        <v>57</v>
      </c>
      <c r="S75" s="171" t="s">
        <v>57</v>
      </c>
      <c r="T75" s="162" t="s">
        <v>37</v>
      </c>
      <c r="U75" s="18" t="s">
        <v>57</v>
      </c>
      <c r="V75" s="18" t="s">
        <v>39</v>
      </c>
      <c r="W75" s="18" t="s">
        <v>39</v>
      </c>
      <c r="X75" s="18" t="s">
        <v>57</v>
      </c>
      <c r="Y75" s="18" t="s">
        <v>39</v>
      </c>
      <c r="Z75" s="18" t="s">
        <v>57</v>
      </c>
      <c r="AA75" s="162" t="s">
        <v>39</v>
      </c>
      <c r="AB75" s="18" t="s">
        <v>76</v>
      </c>
      <c r="AC75" s="18" t="s">
        <v>76</v>
      </c>
      <c r="AD75" s="18" t="s">
        <v>79</v>
      </c>
      <c r="AE75" s="21" t="s">
        <v>39</v>
      </c>
    </row>
    <row r="76" spans="1:31" x14ac:dyDescent="0.25">
      <c r="A76" s="442"/>
      <c r="B76" s="4" t="s">
        <v>13</v>
      </c>
      <c r="C76" s="172" t="s">
        <v>38</v>
      </c>
      <c r="D76" s="16" t="s">
        <v>38</v>
      </c>
      <c r="E76" s="16" t="s">
        <v>41</v>
      </c>
      <c r="F76" s="19" t="s">
        <v>41</v>
      </c>
      <c r="G76" s="163" t="s">
        <v>37</v>
      </c>
      <c r="H76" s="19" t="s">
        <v>37</v>
      </c>
      <c r="I76" s="163" t="s">
        <v>54</v>
      </c>
      <c r="J76" s="16" t="s">
        <v>54</v>
      </c>
      <c r="K76" s="16" t="s">
        <v>54</v>
      </c>
      <c r="L76" s="19" t="s">
        <v>41</v>
      </c>
      <c r="M76" s="163" t="s">
        <v>57</v>
      </c>
      <c r="N76" s="173" t="s">
        <v>39</v>
      </c>
      <c r="O76" s="163" t="s">
        <v>37</v>
      </c>
      <c r="P76" s="16" t="s">
        <v>39</v>
      </c>
      <c r="Q76" s="16" t="s">
        <v>39</v>
      </c>
      <c r="R76" s="16" t="s">
        <v>57</v>
      </c>
      <c r="S76" s="173" t="s">
        <v>57</v>
      </c>
      <c r="T76" s="163" t="s">
        <v>37</v>
      </c>
      <c r="U76" s="16" t="s">
        <v>57</v>
      </c>
      <c r="V76" s="16" t="s">
        <v>39</v>
      </c>
      <c r="W76" s="16" t="s">
        <v>39</v>
      </c>
      <c r="X76" s="16" t="s">
        <v>57</v>
      </c>
      <c r="Y76" s="16" t="s">
        <v>39</v>
      </c>
      <c r="Z76" s="16" t="s">
        <v>57</v>
      </c>
      <c r="AA76" s="163" t="s">
        <v>39</v>
      </c>
      <c r="AB76" s="16" t="s">
        <v>76</v>
      </c>
      <c r="AC76" s="16" t="s">
        <v>76</v>
      </c>
      <c r="AD76" s="16" t="s">
        <v>79</v>
      </c>
      <c r="AE76" s="19" t="s">
        <v>39</v>
      </c>
    </row>
    <row r="77" spans="1:31" x14ac:dyDescent="0.25">
      <c r="A77" s="442"/>
      <c r="B77" s="4" t="s">
        <v>14</v>
      </c>
      <c r="C77" s="172" t="s">
        <v>38</v>
      </c>
      <c r="D77" s="16" t="s">
        <v>38</v>
      </c>
      <c r="E77" s="16" t="s">
        <v>41</v>
      </c>
      <c r="F77" s="19" t="s">
        <v>41</v>
      </c>
      <c r="G77" s="163" t="s">
        <v>37</v>
      </c>
      <c r="H77" s="19" t="s">
        <v>37</v>
      </c>
      <c r="I77" s="163" t="s">
        <v>54</v>
      </c>
      <c r="J77" s="16" t="s">
        <v>54</v>
      </c>
      <c r="K77" s="16" t="s">
        <v>54</v>
      </c>
      <c r="L77" s="19" t="s">
        <v>41</v>
      </c>
      <c r="M77" s="163" t="s">
        <v>57</v>
      </c>
      <c r="N77" s="173" t="s">
        <v>39</v>
      </c>
      <c r="O77" s="163" t="s">
        <v>37</v>
      </c>
      <c r="P77" s="16" t="s">
        <v>39</v>
      </c>
      <c r="Q77" s="16" t="s">
        <v>39</v>
      </c>
      <c r="R77" s="16" t="s">
        <v>57</v>
      </c>
      <c r="S77" s="173" t="s">
        <v>57</v>
      </c>
      <c r="T77" s="163" t="s">
        <v>37</v>
      </c>
      <c r="U77" s="16" t="s">
        <v>57</v>
      </c>
      <c r="V77" s="16" t="s">
        <v>39</v>
      </c>
      <c r="W77" s="16" t="s">
        <v>39</v>
      </c>
      <c r="X77" s="16" t="s">
        <v>57</v>
      </c>
      <c r="Y77" s="16" t="s">
        <v>39</v>
      </c>
      <c r="Z77" s="16" t="s">
        <v>57</v>
      </c>
      <c r="AA77" s="163" t="s">
        <v>39</v>
      </c>
      <c r="AB77" s="16" t="s">
        <v>76</v>
      </c>
      <c r="AC77" s="16" t="s">
        <v>76</v>
      </c>
      <c r="AD77" s="16" t="s">
        <v>79</v>
      </c>
      <c r="AE77" s="19" t="s">
        <v>39</v>
      </c>
    </row>
    <row r="78" spans="1:31" x14ac:dyDescent="0.25">
      <c r="A78" s="442"/>
      <c r="B78" s="4" t="s">
        <v>15</v>
      </c>
      <c r="C78" s="172" t="s">
        <v>38</v>
      </c>
      <c r="D78" s="16" t="s">
        <v>38</v>
      </c>
      <c r="E78" s="16" t="s">
        <v>41</v>
      </c>
      <c r="F78" s="19" t="s">
        <v>41</v>
      </c>
      <c r="G78" s="163" t="s">
        <v>37</v>
      </c>
      <c r="H78" s="19" t="s">
        <v>37</v>
      </c>
      <c r="I78" s="163" t="s">
        <v>54</v>
      </c>
      <c r="J78" s="16" t="s">
        <v>54</v>
      </c>
      <c r="K78" s="16" t="s">
        <v>54</v>
      </c>
      <c r="L78" s="19" t="s">
        <v>41</v>
      </c>
      <c r="M78" s="163" t="s">
        <v>57</v>
      </c>
      <c r="N78" s="173" t="s">
        <v>39</v>
      </c>
      <c r="O78" s="163" t="s">
        <v>37</v>
      </c>
      <c r="P78" s="16" t="s">
        <v>39</v>
      </c>
      <c r="Q78" s="16" t="s">
        <v>39</v>
      </c>
      <c r="R78" s="16" t="s">
        <v>57</v>
      </c>
      <c r="S78" s="173" t="s">
        <v>57</v>
      </c>
      <c r="T78" s="163" t="s">
        <v>37</v>
      </c>
      <c r="U78" s="16" t="s">
        <v>57</v>
      </c>
      <c r="V78" s="16" t="s">
        <v>39</v>
      </c>
      <c r="W78" s="16" t="s">
        <v>39</v>
      </c>
      <c r="X78" s="16" t="s">
        <v>57</v>
      </c>
      <c r="Y78" s="16" t="s">
        <v>39</v>
      </c>
      <c r="Z78" s="16" t="s">
        <v>57</v>
      </c>
      <c r="AA78" s="163" t="s">
        <v>39</v>
      </c>
      <c r="AB78" s="16" t="s">
        <v>76</v>
      </c>
      <c r="AC78" s="16" t="s">
        <v>76</v>
      </c>
      <c r="AD78" s="16" t="s">
        <v>79</v>
      </c>
      <c r="AE78" s="19" t="s">
        <v>39</v>
      </c>
    </row>
    <row r="79" spans="1:31" x14ac:dyDescent="0.25">
      <c r="A79" s="442"/>
      <c r="B79" s="4" t="s">
        <v>16</v>
      </c>
      <c r="C79" s="172" t="s">
        <v>38</v>
      </c>
      <c r="D79" s="16" t="s">
        <v>38</v>
      </c>
      <c r="E79" s="16" t="s">
        <v>41</v>
      </c>
      <c r="F79" s="19" t="s">
        <v>41</v>
      </c>
      <c r="G79" s="163" t="s">
        <v>37</v>
      </c>
      <c r="H79" s="19" t="s">
        <v>37</v>
      </c>
      <c r="I79" s="163" t="s">
        <v>54</v>
      </c>
      <c r="J79" s="16" t="s">
        <v>54</v>
      </c>
      <c r="K79" s="16" t="s">
        <v>54</v>
      </c>
      <c r="L79" s="19" t="s">
        <v>39</v>
      </c>
      <c r="M79" s="163" t="s">
        <v>57</v>
      </c>
      <c r="N79" s="173" t="s">
        <v>39</v>
      </c>
      <c r="O79" s="163" t="s">
        <v>37</v>
      </c>
      <c r="P79" s="16" t="s">
        <v>39</v>
      </c>
      <c r="Q79" s="16" t="s">
        <v>39</v>
      </c>
      <c r="R79" s="16" t="s">
        <v>57</v>
      </c>
      <c r="S79" s="173" t="s">
        <v>57</v>
      </c>
      <c r="T79" s="163" t="s">
        <v>37</v>
      </c>
      <c r="U79" s="16" t="s">
        <v>57</v>
      </c>
      <c r="V79" s="16" t="s">
        <v>39</v>
      </c>
      <c r="W79" s="16" t="s">
        <v>39</v>
      </c>
      <c r="X79" s="16" t="s">
        <v>57</v>
      </c>
      <c r="Y79" s="16" t="s">
        <v>39</v>
      </c>
      <c r="Z79" s="16" t="s">
        <v>57</v>
      </c>
      <c r="AA79" s="163" t="s">
        <v>39</v>
      </c>
      <c r="AB79" s="16" t="s">
        <v>76</v>
      </c>
      <c r="AC79" s="16" t="s">
        <v>76</v>
      </c>
      <c r="AD79" s="16" t="s">
        <v>79</v>
      </c>
      <c r="AE79" s="19" t="s">
        <v>39</v>
      </c>
    </row>
    <row r="80" spans="1:31" x14ac:dyDescent="0.25">
      <c r="A80" s="442"/>
      <c r="B80" s="4" t="s">
        <v>17</v>
      </c>
      <c r="C80" s="172" t="s">
        <v>38</v>
      </c>
      <c r="D80" s="16" t="s">
        <v>38</v>
      </c>
      <c r="E80" s="16" t="s">
        <v>39</v>
      </c>
      <c r="F80" s="19" t="s">
        <v>39</v>
      </c>
      <c r="G80" s="163" t="s">
        <v>37</v>
      </c>
      <c r="H80" s="19" t="s">
        <v>37</v>
      </c>
      <c r="I80" s="163" t="s">
        <v>54</v>
      </c>
      <c r="J80" s="16" t="s">
        <v>54</v>
      </c>
      <c r="K80" s="16" t="s">
        <v>54</v>
      </c>
      <c r="L80" s="19" t="s">
        <v>55</v>
      </c>
      <c r="M80" s="163" t="s">
        <v>57</v>
      </c>
      <c r="N80" s="173" t="s">
        <v>39</v>
      </c>
      <c r="O80" s="163" t="s">
        <v>37</v>
      </c>
      <c r="P80" s="16" t="s">
        <v>39</v>
      </c>
      <c r="Q80" s="16" t="s">
        <v>39</v>
      </c>
      <c r="R80" s="16" t="s">
        <v>57</v>
      </c>
      <c r="S80" s="173" t="s">
        <v>57</v>
      </c>
      <c r="T80" s="163" t="s">
        <v>37</v>
      </c>
      <c r="U80" s="16" t="s">
        <v>57</v>
      </c>
      <c r="V80" s="16" t="s">
        <v>39</v>
      </c>
      <c r="W80" s="16" t="s">
        <v>39</v>
      </c>
      <c r="X80" s="16" t="s">
        <v>57</v>
      </c>
      <c r="Y80" s="16" t="s">
        <v>39</v>
      </c>
      <c r="Z80" s="16" t="s">
        <v>57</v>
      </c>
      <c r="AA80" s="163" t="s">
        <v>39</v>
      </c>
      <c r="AB80" s="16" t="s">
        <v>76</v>
      </c>
      <c r="AC80" s="16" t="s">
        <v>76</v>
      </c>
      <c r="AD80" s="16" t="s">
        <v>79</v>
      </c>
      <c r="AE80" s="19" t="s">
        <v>39</v>
      </c>
    </row>
    <row r="81" spans="1:31" x14ac:dyDescent="0.25">
      <c r="A81" s="442"/>
      <c r="B81" s="4" t="s">
        <v>18</v>
      </c>
      <c r="C81" s="172" t="s">
        <v>38</v>
      </c>
      <c r="D81" s="16" t="s">
        <v>38</v>
      </c>
      <c r="E81" s="16" t="s">
        <v>39</v>
      </c>
      <c r="F81" s="19" t="s">
        <v>39</v>
      </c>
      <c r="G81" s="163" t="s">
        <v>37</v>
      </c>
      <c r="H81" s="19" t="s">
        <v>37</v>
      </c>
      <c r="I81" s="163" t="s">
        <v>54</v>
      </c>
      <c r="J81" s="16" t="s">
        <v>54</v>
      </c>
      <c r="K81" s="16" t="s">
        <v>54</v>
      </c>
      <c r="L81" s="19" t="s">
        <v>55</v>
      </c>
      <c r="M81" s="163" t="s">
        <v>57</v>
      </c>
      <c r="N81" s="173" t="s">
        <v>39</v>
      </c>
      <c r="O81" s="163" t="s">
        <v>37</v>
      </c>
      <c r="P81" s="16" t="s">
        <v>39</v>
      </c>
      <c r="Q81" s="16" t="s">
        <v>39</v>
      </c>
      <c r="R81" s="16" t="s">
        <v>57</v>
      </c>
      <c r="S81" s="173" t="s">
        <v>57</v>
      </c>
      <c r="T81" s="163" t="s">
        <v>37</v>
      </c>
      <c r="U81" s="16" t="s">
        <v>57</v>
      </c>
      <c r="V81" s="16" t="s">
        <v>39</v>
      </c>
      <c r="W81" s="16" t="s">
        <v>39</v>
      </c>
      <c r="X81" s="16" t="s">
        <v>57</v>
      </c>
      <c r="Y81" s="16" t="s">
        <v>39</v>
      </c>
      <c r="Z81" s="16" t="s">
        <v>57</v>
      </c>
      <c r="AA81" s="163" t="s">
        <v>39</v>
      </c>
      <c r="AB81" s="16" t="s">
        <v>76</v>
      </c>
      <c r="AC81" s="16" t="s">
        <v>76</v>
      </c>
      <c r="AD81" s="16" t="s">
        <v>79</v>
      </c>
      <c r="AE81" s="19" t="s">
        <v>39</v>
      </c>
    </row>
    <row r="82" spans="1:31" x14ac:dyDescent="0.25">
      <c r="A82" s="442"/>
      <c r="B82" s="4" t="s">
        <v>19</v>
      </c>
      <c r="C82" s="172" t="s">
        <v>38</v>
      </c>
      <c r="D82" s="16" t="s">
        <v>38</v>
      </c>
      <c r="E82" s="16" t="s">
        <v>39</v>
      </c>
      <c r="F82" s="19" t="s">
        <v>39</v>
      </c>
      <c r="G82" s="163" t="s">
        <v>37</v>
      </c>
      <c r="H82" s="19" t="s">
        <v>37</v>
      </c>
      <c r="I82" s="163" t="s">
        <v>54</v>
      </c>
      <c r="J82" s="16" t="s">
        <v>54</v>
      </c>
      <c r="K82" s="16" t="s">
        <v>54</v>
      </c>
      <c r="L82" s="19" t="s">
        <v>55</v>
      </c>
      <c r="M82" s="163" t="s">
        <v>57</v>
      </c>
      <c r="N82" s="173" t="s">
        <v>39</v>
      </c>
      <c r="O82" s="163" t="s">
        <v>37</v>
      </c>
      <c r="P82" s="16" t="s">
        <v>39</v>
      </c>
      <c r="Q82" s="16" t="s">
        <v>39</v>
      </c>
      <c r="R82" s="16" t="s">
        <v>57</v>
      </c>
      <c r="S82" s="173" t="s">
        <v>57</v>
      </c>
      <c r="T82" s="163" t="s">
        <v>37</v>
      </c>
      <c r="U82" s="16" t="s">
        <v>57</v>
      </c>
      <c r="V82" s="16" t="s">
        <v>39</v>
      </c>
      <c r="W82" s="16" t="s">
        <v>39</v>
      </c>
      <c r="X82" s="16" t="s">
        <v>57</v>
      </c>
      <c r="Y82" s="16" t="s">
        <v>39</v>
      </c>
      <c r="Z82" s="16" t="s">
        <v>57</v>
      </c>
      <c r="AA82" s="16" t="s">
        <v>57</v>
      </c>
      <c r="AB82" s="16" t="s">
        <v>76</v>
      </c>
      <c r="AC82" s="16" t="s">
        <v>76</v>
      </c>
      <c r="AD82" s="16" t="s">
        <v>79</v>
      </c>
      <c r="AE82" s="19" t="s">
        <v>39</v>
      </c>
    </row>
    <row r="83" spans="1:31" x14ac:dyDescent="0.25">
      <c r="A83" s="442"/>
      <c r="B83" s="4" t="s">
        <v>20</v>
      </c>
      <c r="C83" s="172" t="s">
        <v>38</v>
      </c>
      <c r="D83" s="16" t="s">
        <v>38</v>
      </c>
      <c r="E83" s="16" t="s">
        <v>39</v>
      </c>
      <c r="F83" s="19" t="s">
        <v>39</v>
      </c>
      <c r="G83" s="163" t="s">
        <v>37</v>
      </c>
      <c r="H83" s="19" t="s">
        <v>37</v>
      </c>
      <c r="I83" s="163" t="s">
        <v>54</v>
      </c>
      <c r="J83" s="16" t="s">
        <v>54</v>
      </c>
      <c r="K83" s="16" t="s">
        <v>54</v>
      </c>
      <c r="L83" s="19" t="s">
        <v>55</v>
      </c>
      <c r="M83" s="163" t="s">
        <v>57</v>
      </c>
      <c r="N83" s="173" t="s">
        <v>39</v>
      </c>
      <c r="O83" s="163" t="s">
        <v>37</v>
      </c>
      <c r="P83" s="16" t="s">
        <v>39</v>
      </c>
      <c r="Q83" s="16" t="s">
        <v>39</v>
      </c>
      <c r="R83" s="16" t="s">
        <v>57</v>
      </c>
      <c r="S83" s="173" t="s">
        <v>57</v>
      </c>
      <c r="T83" s="163" t="s">
        <v>37</v>
      </c>
      <c r="U83" s="16" t="s">
        <v>57</v>
      </c>
      <c r="V83" s="16" t="s">
        <v>39</v>
      </c>
      <c r="W83" s="16" t="s">
        <v>39</v>
      </c>
      <c r="X83" s="16" t="s">
        <v>57</v>
      </c>
      <c r="Y83" s="16" t="s">
        <v>39</v>
      </c>
      <c r="Z83" s="16" t="s">
        <v>57</v>
      </c>
      <c r="AA83" s="16" t="s">
        <v>57</v>
      </c>
      <c r="AB83" s="16" t="s">
        <v>76</v>
      </c>
      <c r="AC83" s="16" t="s">
        <v>76</v>
      </c>
      <c r="AD83" s="16" t="s">
        <v>79</v>
      </c>
      <c r="AE83" s="19" t="s">
        <v>39</v>
      </c>
    </row>
    <row r="84" spans="1:31" x14ac:dyDescent="0.25">
      <c r="A84" s="442"/>
      <c r="B84" s="4" t="s">
        <v>21</v>
      </c>
      <c r="C84" s="172" t="s">
        <v>38</v>
      </c>
      <c r="D84" s="16" t="s">
        <v>38</v>
      </c>
      <c r="E84" s="16" t="s">
        <v>39</v>
      </c>
      <c r="F84" s="19" t="s">
        <v>39</v>
      </c>
      <c r="G84" s="163" t="s">
        <v>37</v>
      </c>
      <c r="H84" s="19" t="s">
        <v>37</v>
      </c>
      <c r="I84" s="163" t="s">
        <v>54</v>
      </c>
      <c r="J84" s="16" t="s">
        <v>54</v>
      </c>
      <c r="K84" s="16" t="s">
        <v>54</v>
      </c>
      <c r="L84" s="19" t="s">
        <v>55</v>
      </c>
      <c r="M84" s="163" t="s">
        <v>57</v>
      </c>
      <c r="N84" s="173" t="s">
        <v>39</v>
      </c>
      <c r="O84" s="163" t="s">
        <v>37</v>
      </c>
      <c r="P84" s="16" t="s">
        <v>39</v>
      </c>
      <c r="Q84" s="16" t="s">
        <v>39</v>
      </c>
      <c r="R84" s="16" t="s">
        <v>57</v>
      </c>
      <c r="S84" s="173" t="s">
        <v>57</v>
      </c>
      <c r="T84" s="163" t="s">
        <v>37</v>
      </c>
      <c r="U84" s="16" t="s">
        <v>57</v>
      </c>
      <c r="V84" s="16" t="s">
        <v>39</v>
      </c>
      <c r="W84" s="16" t="s">
        <v>39</v>
      </c>
      <c r="X84" s="16" t="s">
        <v>57</v>
      </c>
      <c r="Y84" s="16" t="s">
        <v>39</v>
      </c>
      <c r="Z84" s="16" t="s">
        <v>57</v>
      </c>
      <c r="AA84" s="16" t="s">
        <v>57</v>
      </c>
      <c r="AB84" s="16" t="s">
        <v>76</v>
      </c>
      <c r="AC84" s="16" t="s">
        <v>76</v>
      </c>
      <c r="AD84" s="16" t="s">
        <v>79</v>
      </c>
      <c r="AE84" s="19" t="s">
        <v>39</v>
      </c>
    </row>
    <row r="85" spans="1:31" x14ac:dyDescent="0.25">
      <c r="A85" s="442"/>
      <c r="B85" s="4" t="s">
        <v>22</v>
      </c>
      <c r="C85" s="172" t="s">
        <v>38</v>
      </c>
      <c r="D85" s="16" t="s">
        <v>38</v>
      </c>
      <c r="E85" s="16" t="s">
        <v>39</v>
      </c>
      <c r="F85" s="19" t="s">
        <v>39</v>
      </c>
      <c r="G85" s="163" t="s">
        <v>37</v>
      </c>
      <c r="H85" s="19" t="s">
        <v>37</v>
      </c>
      <c r="I85" s="163" t="s">
        <v>54</v>
      </c>
      <c r="J85" s="16" t="s">
        <v>54</v>
      </c>
      <c r="K85" s="16" t="s">
        <v>54</v>
      </c>
      <c r="L85" s="19" t="s">
        <v>55</v>
      </c>
      <c r="M85" s="163" t="s">
        <v>57</v>
      </c>
      <c r="N85" s="173" t="s">
        <v>39</v>
      </c>
      <c r="O85" s="163" t="s">
        <v>37</v>
      </c>
      <c r="P85" s="16" t="s">
        <v>39</v>
      </c>
      <c r="Q85" s="16" t="s">
        <v>39</v>
      </c>
      <c r="R85" s="16" t="s">
        <v>57</v>
      </c>
      <c r="S85" s="173" t="s">
        <v>57</v>
      </c>
      <c r="T85" s="163" t="s">
        <v>37</v>
      </c>
      <c r="U85" s="16" t="s">
        <v>57</v>
      </c>
      <c r="V85" s="16" t="s">
        <v>39</v>
      </c>
      <c r="W85" s="16" t="s">
        <v>39</v>
      </c>
      <c r="X85" s="16" t="s">
        <v>57</v>
      </c>
      <c r="Y85" s="16" t="s">
        <v>39</v>
      </c>
      <c r="Z85" s="16" t="s">
        <v>57</v>
      </c>
      <c r="AA85" s="16" t="s">
        <v>57</v>
      </c>
      <c r="AB85" s="16" t="s">
        <v>76</v>
      </c>
      <c r="AC85" s="16" t="s">
        <v>76</v>
      </c>
      <c r="AD85" s="16" t="s">
        <v>79</v>
      </c>
      <c r="AE85" s="19" t="s">
        <v>39</v>
      </c>
    </row>
    <row r="86" spans="1:31" ht="15.75" thickBot="1" x14ac:dyDescent="0.3">
      <c r="A86" s="467"/>
      <c r="B86" s="5" t="s">
        <v>23</v>
      </c>
      <c r="C86" s="174" t="s">
        <v>38</v>
      </c>
      <c r="D86" s="17" t="s">
        <v>38</v>
      </c>
      <c r="E86" s="17" t="s">
        <v>39</v>
      </c>
      <c r="F86" s="20" t="s">
        <v>39</v>
      </c>
      <c r="G86" s="164" t="s">
        <v>37</v>
      </c>
      <c r="H86" s="20" t="s">
        <v>37</v>
      </c>
      <c r="I86" s="164" t="s">
        <v>54</v>
      </c>
      <c r="J86" s="17" t="s">
        <v>54</v>
      </c>
      <c r="K86" s="17" t="s">
        <v>54</v>
      </c>
      <c r="L86" s="20" t="s">
        <v>55</v>
      </c>
      <c r="M86" s="164" t="s">
        <v>57</v>
      </c>
      <c r="N86" s="175" t="s">
        <v>39</v>
      </c>
      <c r="O86" s="164" t="s">
        <v>37</v>
      </c>
      <c r="P86" s="17" t="s">
        <v>39</v>
      </c>
      <c r="Q86" s="17" t="s">
        <v>39</v>
      </c>
      <c r="R86" s="17" t="s">
        <v>57</v>
      </c>
      <c r="S86" s="175" t="s">
        <v>57</v>
      </c>
      <c r="T86" s="164" t="s">
        <v>39</v>
      </c>
      <c r="U86" s="17" t="s">
        <v>57</v>
      </c>
      <c r="V86" s="17" t="s">
        <v>39</v>
      </c>
      <c r="W86" s="17" t="s">
        <v>39</v>
      </c>
      <c r="X86" s="17" t="s">
        <v>57</v>
      </c>
      <c r="Y86" s="17" t="s">
        <v>39</v>
      </c>
      <c r="Z86" s="17" t="s">
        <v>57</v>
      </c>
      <c r="AA86" s="17" t="s">
        <v>57</v>
      </c>
      <c r="AB86" s="17" t="s">
        <v>76</v>
      </c>
      <c r="AC86" s="17" t="s">
        <v>76</v>
      </c>
      <c r="AD86" s="17" t="s">
        <v>79</v>
      </c>
      <c r="AE86" s="20" t="s">
        <v>39</v>
      </c>
    </row>
    <row r="87" spans="1:31" x14ac:dyDescent="0.25">
      <c r="A87" s="469">
        <v>2013</v>
      </c>
      <c r="B87" s="6" t="s">
        <v>12</v>
      </c>
      <c r="C87" s="170" t="s">
        <v>38</v>
      </c>
      <c r="D87" s="18" t="s">
        <v>38</v>
      </c>
      <c r="E87" s="18" t="s">
        <v>39</v>
      </c>
      <c r="F87" s="21" t="s">
        <v>39</v>
      </c>
      <c r="G87" s="162" t="s">
        <v>37</v>
      </c>
      <c r="H87" s="21" t="s">
        <v>37</v>
      </c>
      <c r="I87" s="162" t="s">
        <v>54</v>
      </c>
      <c r="J87" s="18" t="s">
        <v>54</v>
      </c>
      <c r="K87" s="18" t="s">
        <v>54</v>
      </c>
      <c r="L87" s="21" t="s">
        <v>55</v>
      </c>
      <c r="M87" s="162" t="s">
        <v>57</v>
      </c>
      <c r="N87" s="171" t="s">
        <v>39</v>
      </c>
      <c r="O87" s="162" t="s">
        <v>37</v>
      </c>
      <c r="P87" s="18" t="s">
        <v>39</v>
      </c>
      <c r="Q87" s="18" t="s">
        <v>39</v>
      </c>
      <c r="R87" s="18" t="s">
        <v>57</v>
      </c>
      <c r="S87" s="171" t="s">
        <v>57</v>
      </c>
      <c r="T87" s="162" t="s">
        <v>39</v>
      </c>
      <c r="U87" s="18" t="s">
        <v>57</v>
      </c>
      <c r="V87" s="18" t="s">
        <v>39</v>
      </c>
      <c r="W87" s="18" t="s">
        <v>39</v>
      </c>
      <c r="X87" s="18" t="s">
        <v>57</v>
      </c>
      <c r="Y87" s="18" t="s">
        <v>39</v>
      </c>
      <c r="Z87" s="18" t="s">
        <v>39</v>
      </c>
      <c r="AA87" s="18" t="s">
        <v>57</v>
      </c>
      <c r="AB87" s="18" t="s">
        <v>76</v>
      </c>
      <c r="AC87" s="18" t="s">
        <v>76</v>
      </c>
      <c r="AD87" s="18" t="s">
        <v>79</v>
      </c>
      <c r="AE87" s="21" t="s">
        <v>39</v>
      </c>
    </row>
    <row r="88" spans="1:31" x14ac:dyDescent="0.25">
      <c r="A88" s="456"/>
      <c r="B88" s="4" t="s">
        <v>13</v>
      </c>
      <c r="C88" s="172" t="s">
        <v>38</v>
      </c>
      <c r="D88" s="16" t="s">
        <v>38</v>
      </c>
      <c r="E88" s="16" t="s">
        <v>39</v>
      </c>
      <c r="F88" s="19" t="s">
        <v>39</v>
      </c>
      <c r="G88" s="163" t="s">
        <v>37</v>
      </c>
      <c r="H88" s="19" t="s">
        <v>37</v>
      </c>
      <c r="I88" s="163" t="s">
        <v>54</v>
      </c>
      <c r="J88" s="16" t="s">
        <v>54</v>
      </c>
      <c r="K88" s="16" t="s">
        <v>54</v>
      </c>
      <c r="L88" s="19" t="s">
        <v>55</v>
      </c>
      <c r="M88" s="163" t="s">
        <v>57</v>
      </c>
      <c r="N88" s="173" t="s">
        <v>39</v>
      </c>
      <c r="O88" s="163" t="s">
        <v>37</v>
      </c>
      <c r="P88" s="16" t="s">
        <v>39</v>
      </c>
      <c r="Q88" s="16" t="s">
        <v>39</v>
      </c>
      <c r="R88" s="16" t="s">
        <v>57</v>
      </c>
      <c r="S88" s="173" t="s">
        <v>57</v>
      </c>
      <c r="T88" s="163" t="s">
        <v>39</v>
      </c>
      <c r="U88" s="16" t="s">
        <v>57</v>
      </c>
      <c r="V88" s="16" t="s">
        <v>39</v>
      </c>
      <c r="W88" s="16" t="s">
        <v>39</v>
      </c>
      <c r="X88" s="16" t="s">
        <v>57</v>
      </c>
      <c r="Y88" s="16" t="s">
        <v>39</v>
      </c>
      <c r="Z88" s="16" t="s">
        <v>39</v>
      </c>
      <c r="AA88" s="16" t="s">
        <v>57</v>
      </c>
      <c r="AB88" s="16" t="s">
        <v>76</v>
      </c>
      <c r="AC88" s="16" t="s">
        <v>76</v>
      </c>
      <c r="AD88" s="16" t="s">
        <v>79</v>
      </c>
      <c r="AE88" s="19" t="s">
        <v>39</v>
      </c>
    </row>
    <row r="89" spans="1:31" x14ac:dyDescent="0.25">
      <c r="A89" s="456"/>
      <c r="B89" s="4" t="s">
        <v>14</v>
      </c>
      <c r="C89" s="172" t="s">
        <v>38</v>
      </c>
      <c r="D89" s="16" t="s">
        <v>38</v>
      </c>
      <c r="E89" s="16" t="s">
        <v>39</v>
      </c>
      <c r="F89" s="19" t="s">
        <v>39</v>
      </c>
      <c r="G89" s="163" t="s">
        <v>37</v>
      </c>
      <c r="H89" s="19" t="s">
        <v>37</v>
      </c>
      <c r="I89" s="163" t="s">
        <v>54</v>
      </c>
      <c r="J89" s="16" t="s">
        <v>54</v>
      </c>
      <c r="K89" s="16" t="s">
        <v>54</v>
      </c>
      <c r="L89" s="19" t="s">
        <v>55</v>
      </c>
      <c r="M89" s="163" t="s">
        <v>57</v>
      </c>
      <c r="N89" s="173" t="s">
        <v>39</v>
      </c>
      <c r="O89" s="163" t="s">
        <v>37</v>
      </c>
      <c r="P89" s="16" t="s">
        <v>39</v>
      </c>
      <c r="Q89" s="16" t="s">
        <v>39</v>
      </c>
      <c r="R89" s="16" t="s">
        <v>57</v>
      </c>
      <c r="S89" s="173" t="s">
        <v>57</v>
      </c>
      <c r="T89" s="163" t="s">
        <v>39</v>
      </c>
      <c r="U89" s="16" t="s">
        <v>57</v>
      </c>
      <c r="V89" s="16" t="s">
        <v>39</v>
      </c>
      <c r="W89" s="16" t="s">
        <v>39</v>
      </c>
      <c r="X89" s="16" t="s">
        <v>57</v>
      </c>
      <c r="Y89" s="16" t="s">
        <v>39</v>
      </c>
      <c r="Z89" s="16" t="s">
        <v>39</v>
      </c>
      <c r="AA89" s="16" t="s">
        <v>57</v>
      </c>
      <c r="AB89" s="16" t="s">
        <v>76</v>
      </c>
      <c r="AC89" s="16" t="s">
        <v>76</v>
      </c>
      <c r="AD89" s="16" t="s">
        <v>79</v>
      </c>
      <c r="AE89" s="19" t="s">
        <v>39</v>
      </c>
    </row>
    <row r="90" spans="1:31" x14ac:dyDescent="0.25">
      <c r="A90" s="456"/>
      <c r="B90" s="4" t="s">
        <v>15</v>
      </c>
      <c r="C90" s="172" t="s">
        <v>38</v>
      </c>
      <c r="D90" s="16" t="s">
        <v>38</v>
      </c>
      <c r="E90" s="16" t="s">
        <v>39</v>
      </c>
      <c r="F90" s="19" t="s">
        <v>39</v>
      </c>
      <c r="G90" s="163" t="s">
        <v>37</v>
      </c>
      <c r="H90" s="19" t="s">
        <v>37</v>
      </c>
      <c r="I90" s="163" t="s">
        <v>54</v>
      </c>
      <c r="J90" s="16" t="s">
        <v>54</v>
      </c>
      <c r="K90" s="16" t="s">
        <v>54</v>
      </c>
      <c r="L90" s="19" t="s">
        <v>55</v>
      </c>
      <c r="M90" s="163" t="s">
        <v>57</v>
      </c>
      <c r="N90" s="173" t="s">
        <v>39</v>
      </c>
      <c r="O90" s="163" t="s">
        <v>37</v>
      </c>
      <c r="P90" s="16" t="s">
        <v>39</v>
      </c>
      <c r="Q90" s="16" t="s">
        <v>39</v>
      </c>
      <c r="R90" s="16" t="s">
        <v>57</v>
      </c>
      <c r="S90" s="173" t="s">
        <v>57</v>
      </c>
      <c r="T90" s="163" t="s">
        <v>39</v>
      </c>
      <c r="U90" s="16" t="s">
        <v>57</v>
      </c>
      <c r="V90" s="16" t="s">
        <v>39</v>
      </c>
      <c r="W90" s="16" t="s">
        <v>39</v>
      </c>
      <c r="X90" s="16" t="s">
        <v>57</v>
      </c>
      <c r="Y90" s="16" t="s">
        <v>39</v>
      </c>
      <c r="Z90" s="16" t="s">
        <v>39</v>
      </c>
      <c r="AA90" s="16" t="s">
        <v>57</v>
      </c>
      <c r="AB90" s="16" t="s">
        <v>76</v>
      </c>
      <c r="AC90" s="16" t="s">
        <v>76</v>
      </c>
      <c r="AD90" s="16" t="s">
        <v>79</v>
      </c>
      <c r="AE90" s="19" t="s">
        <v>39</v>
      </c>
    </row>
    <row r="91" spans="1:31" x14ac:dyDescent="0.25">
      <c r="A91" s="456"/>
      <c r="B91" s="4" t="s">
        <v>16</v>
      </c>
      <c r="C91" s="172" t="s">
        <v>38</v>
      </c>
      <c r="D91" s="16" t="s">
        <v>38</v>
      </c>
      <c r="E91" s="16" t="s">
        <v>39</v>
      </c>
      <c r="F91" s="19" t="s">
        <v>39</v>
      </c>
      <c r="G91" s="163" t="s">
        <v>37</v>
      </c>
      <c r="H91" s="19" t="s">
        <v>37</v>
      </c>
      <c r="I91" s="163" t="s">
        <v>54</v>
      </c>
      <c r="J91" s="16" t="s">
        <v>54</v>
      </c>
      <c r="K91" s="16" t="s">
        <v>54</v>
      </c>
      <c r="L91" s="19" t="s">
        <v>55</v>
      </c>
      <c r="M91" s="163" t="s">
        <v>57</v>
      </c>
      <c r="N91" s="173" t="s">
        <v>39</v>
      </c>
      <c r="O91" s="163" t="s">
        <v>37</v>
      </c>
      <c r="P91" s="16" t="s">
        <v>39</v>
      </c>
      <c r="Q91" s="16" t="s">
        <v>39</v>
      </c>
      <c r="R91" s="16" t="s">
        <v>57</v>
      </c>
      <c r="S91" s="173" t="s">
        <v>57</v>
      </c>
      <c r="T91" s="163" t="s">
        <v>39</v>
      </c>
      <c r="U91" s="16" t="s">
        <v>57</v>
      </c>
      <c r="V91" s="16" t="s">
        <v>39</v>
      </c>
      <c r="W91" s="16" t="s">
        <v>39</v>
      </c>
      <c r="X91" s="16" t="s">
        <v>57</v>
      </c>
      <c r="Y91" s="16" t="s">
        <v>39</v>
      </c>
      <c r="Z91" s="16" t="s">
        <v>39</v>
      </c>
      <c r="AA91" s="16" t="s">
        <v>57</v>
      </c>
      <c r="AB91" s="16" t="s">
        <v>76</v>
      </c>
      <c r="AC91" s="16" t="s">
        <v>76</v>
      </c>
      <c r="AD91" s="16" t="s">
        <v>79</v>
      </c>
      <c r="AE91" s="19" t="s">
        <v>39</v>
      </c>
    </row>
    <row r="92" spans="1:31" x14ac:dyDescent="0.25">
      <c r="A92" s="456"/>
      <c r="B92" s="4" t="s">
        <v>17</v>
      </c>
      <c r="C92" s="172" t="s">
        <v>38</v>
      </c>
      <c r="D92" s="16" t="s">
        <v>38</v>
      </c>
      <c r="E92" s="16" t="s">
        <v>39</v>
      </c>
      <c r="F92" s="19" t="s">
        <v>39</v>
      </c>
      <c r="G92" s="163" t="s">
        <v>37</v>
      </c>
      <c r="H92" s="19" t="s">
        <v>37</v>
      </c>
      <c r="I92" s="163" t="s">
        <v>54</v>
      </c>
      <c r="J92" s="16" t="s">
        <v>54</v>
      </c>
      <c r="K92" s="16" t="s">
        <v>54</v>
      </c>
      <c r="L92" s="19" t="s">
        <v>55</v>
      </c>
      <c r="M92" s="163" t="s">
        <v>57</v>
      </c>
      <c r="N92" s="173" t="s">
        <v>39</v>
      </c>
      <c r="O92" s="163" t="s">
        <v>37</v>
      </c>
      <c r="P92" s="16" t="s">
        <v>39</v>
      </c>
      <c r="Q92" s="16" t="s">
        <v>39</v>
      </c>
      <c r="R92" s="16" t="s">
        <v>57</v>
      </c>
      <c r="S92" s="173" t="s">
        <v>39</v>
      </c>
      <c r="T92" s="163" t="s">
        <v>39</v>
      </c>
      <c r="U92" s="16" t="s">
        <v>57</v>
      </c>
      <c r="V92" s="16" t="s">
        <v>39</v>
      </c>
      <c r="W92" s="16" t="s">
        <v>39</v>
      </c>
      <c r="X92" s="16" t="s">
        <v>57</v>
      </c>
      <c r="Y92" s="16" t="s">
        <v>39</v>
      </c>
      <c r="Z92" s="16" t="s">
        <v>39</v>
      </c>
      <c r="AA92" s="16" t="s">
        <v>57</v>
      </c>
      <c r="AB92" s="16" t="s">
        <v>76</v>
      </c>
      <c r="AC92" s="16" t="s">
        <v>76</v>
      </c>
      <c r="AD92" s="16" t="s">
        <v>79</v>
      </c>
      <c r="AE92" s="19" t="s">
        <v>39</v>
      </c>
    </row>
    <row r="93" spans="1:31" x14ac:dyDescent="0.25">
      <c r="A93" s="456"/>
      <c r="B93" s="4" t="s">
        <v>18</v>
      </c>
      <c r="C93" s="172" t="s">
        <v>38</v>
      </c>
      <c r="D93" s="16" t="s">
        <v>38</v>
      </c>
      <c r="E93" s="16" t="s">
        <v>39</v>
      </c>
      <c r="F93" s="19" t="s">
        <v>39</v>
      </c>
      <c r="G93" s="163" t="s">
        <v>37</v>
      </c>
      <c r="H93" s="19" t="s">
        <v>37</v>
      </c>
      <c r="I93" s="163" t="s">
        <v>54</v>
      </c>
      <c r="J93" s="16" t="s">
        <v>54</v>
      </c>
      <c r="K93" s="16" t="s">
        <v>54</v>
      </c>
      <c r="L93" s="19" t="s">
        <v>55</v>
      </c>
      <c r="M93" s="163" t="s">
        <v>57</v>
      </c>
      <c r="N93" s="173" t="s">
        <v>39</v>
      </c>
      <c r="O93" s="163" t="s">
        <v>37</v>
      </c>
      <c r="P93" s="16" t="s">
        <v>39</v>
      </c>
      <c r="Q93" s="16" t="s">
        <v>39</v>
      </c>
      <c r="R93" s="16" t="s">
        <v>57</v>
      </c>
      <c r="S93" s="173" t="s">
        <v>39</v>
      </c>
      <c r="T93" s="163" t="s">
        <v>39</v>
      </c>
      <c r="U93" s="16" t="s">
        <v>57</v>
      </c>
      <c r="V93" s="16" t="s">
        <v>39</v>
      </c>
      <c r="W93" s="16" t="s">
        <v>39</v>
      </c>
      <c r="X93" s="16" t="s">
        <v>57</v>
      </c>
      <c r="Y93" s="16" t="s">
        <v>39</v>
      </c>
      <c r="Z93" s="16" t="s">
        <v>39</v>
      </c>
      <c r="AA93" s="16" t="s">
        <v>57</v>
      </c>
      <c r="AB93" s="16" t="s">
        <v>76</v>
      </c>
      <c r="AC93" s="16" t="s">
        <v>76</v>
      </c>
      <c r="AD93" s="16" t="s">
        <v>79</v>
      </c>
      <c r="AE93" s="19" t="s">
        <v>39</v>
      </c>
    </row>
    <row r="94" spans="1:31" x14ac:dyDescent="0.25">
      <c r="A94" s="456"/>
      <c r="B94" s="4" t="s">
        <v>19</v>
      </c>
      <c r="C94" s="172" t="s">
        <v>38</v>
      </c>
      <c r="D94" s="16" t="s">
        <v>38</v>
      </c>
      <c r="E94" s="16" t="s">
        <v>39</v>
      </c>
      <c r="F94" s="19" t="s">
        <v>39</v>
      </c>
      <c r="G94" s="163" t="s">
        <v>37</v>
      </c>
      <c r="H94" s="19" t="s">
        <v>37</v>
      </c>
      <c r="I94" s="163" t="s">
        <v>54</v>
      </c>
      <c r="J94" s="16" t="s">
        <v>54</v>
      </c>
      <c r="K94" s="16" t="s">
        <v>54</v>
      </c>
      <c r="L94" s="19" t="s">
        <v>39</v>
      </c>
      <c r="M94" s="163" t="s">
        <v>57</v>
      </c>
      <c r="N94" s="173" t="s">
        <v>39</v>
      </c>
      <c r="O94" s="163" t="s">
        <v>37</v>
      </c>
      <c r="P94" s="16" t="s">
        <v>39</v>
      </c>
      <c r="Q94" s="16" t="s">
        <v>39</v>
      </c>
      <c r="R94" s="16" t="s">
        <v>57</v>
      </c>
      <c r="S94" s="173" t="s">
        <v>39</v>
      </c>
      <c r="T94" s="163" t="s">
        <v>39</v>
      </c>
      <c r="U94" s="16" t="s">
        <v>57</v>
      </c>
      <c r="V94" s="16" t="s">
        <v>39</v>
      </c>
      <c r="W94" s="16" t="s">
        <v>39</v>
      </c>
      <c r="X94" s="16" t="s">
        <v>57</v>
      </c>
      <c r="Y94" s="16" t="s">
        <v>39</v>
      </c>
      <c r="Z94" s="16" t="s">
        <v>39</v>
      </c>
      <c r="AA94" s="16" t="s">
        <v>57</v>
      </c>
      <c r="AB94" s="16" t="s">
        <v>37</v>
      </c>
      <c r="AC94" s="16" t="s">
        <v>37</v>
      </c>
      <c r="AD94" s="16" t="s">
        <v>79</v>
      </c>
      <c r="AE94" s="19" t="s">
        <v>39</v>
      </c>
    </row>
    <row r="95" spans="1:31" x14ac:dyDescent="0.25">
      <c r="A95" s="456"/>
      <c r="B95" s="4" t="s">
        <v>20</v>
      </c>
      <c r="C95" s="172" t="s">
        <v>37</v>
      </c>
      <c r="D95" s="16" t="s">
        <v>37</v>
      </c>
      <c r="E95" s="16" t="s">
        <v>39</v>
      </c>
      <c r="F95" s="19" t="s">
        <v>39</v>
      </c>
      <c r="G95" s="163" t="s">
        <v>37</v>
      </c>
      <c r="H95" s="19" t="s">
        <v>37</v>
      </c>
      <c r="I95" s="163" t="s">
        <v>54</v>
      </c>
      <c r="J95" s="16" t="s">
        <v>54</v>
      </c>
      <c r="K95" s="16" t="s">
        <v>54</v>
      </c>
      <c r="L95" s="19" t="s">
        <v>39</v>
      </c>
      <c r="M95" s="163" t="s">
        <v>57</v>
      </c>
      <c r="N95" s="173" t="s">
        <v>39</v>
      </c>
      <c r="O95" s="163" t="s">
        <v>37</v>
      </c>
      <c r="P95" s="16" t="s">
        <v>39</v>
      </c>
      <c r="Q95" s="16" t="s">
        <v>39</v>
      </c>
      <c r="R95" s="16" t="s">
        <v>57</v>
      </c>
      <c r="S95" s="173" t="s">
        <v>39</v>
      </c>
      <c r="T95" s="163" t="s">
        <v>39</v>
      </c>
      <c r="U95" s="16" t="s">
        <v>57</v>
      </c>
      <c r="V95" s="16" t="s">
        <v>39</v>
      </c>
      <c r="W95" s="16" t="s">
        <v>39</v>
      </c>
      <c r="X95" s="16" t="s">
        <v>57</v>
      </c>
      <c r="Y95" s="16" t="s">
        <v>39</v>
      </c>
      <c r="Z95" s="16" t="s">
        <v>39</v>
      </c>
      <c r="AA95" s="16" t="s">
        <v>57</v>
      </c>
      <c r="AB95" s="16" t="s">
        <v>39</v>
      </c>
      <c r="AC95" s="16" t="s">
        <v>39</v>
      </c>
      <c r="AD95" s="16" t="s">
        <v>79</v>
      </c>
      <c r="AE95" s="19" t="s">
        <v>39</v>
      </c>
    </row>
    <row r="96" spans="1:31" x14ac:dyDescent="0.25">
      <c r="A96" s="456"/>
      <c r="B96" s="4" t="s">
        <v>21</v>
      </c>
      <c r="C96" s="172" t="s">
        <v>37</v>
      </c>
      <c r="D96" s="16" t="s">
        <v>37</v>
      </c>
      <c r="E96" s="16" t="s">
        <v>39</v>
      </c>
      <c r="F96" s="19" t="s">
        <v>39</v>
      </c>
      <c r="G96" s="163" t="s">
        <v>37</v>
      </c>
      <c r="H96" s="19" t="s">
        <v>37</v>
      </c>
      <c r="I96" s="163" t="s">
        <v>54</v>
      </c>
      <c r="J96" s="16" t="s">
        <v>54</v>
      </c>
      <c r="K96" s="16" t="s">
        <v>54</v>
      </c>
      <c r="L96" s="19" t="s">
        <v>39</v>
      </c>
      <c r="M96" s="163" t="s">
        <v>57</v>
      </c>
      <c r="N96" s="173" t="s">
        <v>39</v>
      </c>
      <c r="O96" s="163" t="s">
        <v>37</v>
      </c>
      <c r="P96" s="16" t="s">
        <v>37</v>
      </c>
      <c r="Q96" s="16" t="s">
        <v>39</v>
      </c>
      <c r="R96" s="16" t="s">
        <v>57</v>
      </c>
      <c r="S96" s="173" t="s">
        <v>39</v>
      </c>
      <c r="T96" s="163" t="s">
        <v>39</v>
      </c>
      <c r="U96" s="16" t="s">
        <v>57</v>
      </c>
      <c r="V96" s="16" t="s">
        <v>39</v>
      </c>
      <c r="W96" s="16" t="s">
        <v>39</v>
      </c>
      <c r="X96" s="16" t="s">
        <v>57</v>
      </c>
      <c r="Y96" s="16" t="s">
        <v>39</v>
      </c>
      <c r="Z96" s="16" t="s">
        <v>39</v>
      </c>
      <c r="AA96" s="16" t="s">
        <v>57</v>
      </c>
      <c r="AB96" s="16" t="s">
        <v>39</v>
      </c>
      <c r="AC96" s="16" t="s">
        <v>39</v>
      </c>
      <c r="AD96" s="16" t="s">
        <v>79</v>
      </c>
      <c r="AE96" s="19" t="s">
        <v>39</v>
      </c>
    </row>
    <row r="97" spans="1:31" x14ac:dyDescent="0.25">
      <c r="A97" s="456"/>
      <c r="B97" s="4" t="s">
        <v>22</v>
      </c>
      <c r="C97" s="172" t="s">
        <v>37</v>
      </c>
      <c r="D97" s="16" t="s">
        <v>37</v>
      </c>
      <c r="E97" s="16" t="s">
        <v>39</v>
      </c>
      <c r="F97" s="19" t="s">
        <v>39</v>
      </c>
      <c r="G97" s="163" t="s">
        <v>37</v>
      </c>
      <c r="H97" s="19" t="s">
        <v>37</v>
      </c>
      <c r="I97" s="163" t="s">
        <v>54</v>
      </c>
      <c r="J97" s="16" t="s">
        <v>54</v>
      </c>
      <c r="K97" s="16" t="s">
        <v>54</v>
      </c>
      <c r="L97" s="19" t="s">
        <v>39</v>
      </c>
      <c r="M97" s="163" t="s">
        <v>57</v>
      </c>
      <c r="N97" s="173" t="s">
        <v>39</v>
      </c>
      <c r="O97" s="163" t="s">
        <v>37</v>
      </c>
      <c r="P97" s="16" t="s">
        <v>37</v>
      </c>
      <c r="Q97" s="16" t="s">
        <v>39</v>
      </c>
      <c r="R97" s="16" t="s">
        <v>57</v>
      </c>
      <c r="S97" s="173" t="s">
        <v>39</v>
      </c>
      <c r="T97" s="163" t="s">
        <v>39</v>
      </c>
      <c r="U97" s="16" t="s">
        <v>57</v>
      </c>
      <c r="V97" s="16" t="s">
        <v>39</v>
      </c>
      <c r="W97" s="16" t="s">
        <v>39</v>
      </c>
      <c r="X97" s="16" t="s">
        <v>57</v>
      </c>
      <c r="Y97" s="16" t="s">
        <v>39</v>
      </c>
      <c r="Z97" s="16" t="s">
        <v>39</v>
      </c>
      <c r="AA97" s="16" t="s">
        <v>57</v>
      </c>
      <c r="AB97" s="16" t="s">
        <v>39</v>
      </c>
      <c r="AC97" s="16" t="s">
        <v>39</v>
      </c>
      <c r="AD97" s="16" t="s">
        <v>79</v>
      </c>
      <c r="AE97" s="19" t="s">
        <v>39</v>
      </c>
    </row>
    <row r="98" spans="1:31" ht="15.75" thickBot="1" x14ac:dyDescent="0.3">
      <c r="A98" s="458"/>
      <c r="B98" s="5" t="s">
        <v>23</v>
      </c>
      <c r="C98" s="174" t="s">
        <v>37</v>
      </c>
      <c r="D98" s="17" t="s">
        <v>37</v>
      </c>
      <c r="E98" s="17" t="s">
        <v>39</v>
      </c>
      <c r="F98" s="20" t="s">
        <v>39</v>
      </c>
      <c r="G98" s="164" t="s">
        <v>37</v>
      </c>
      <c r="H98" s="20" t="s">
        <v>37</v>
      </c>
      <c r="I98" s="164" t="s">
        <v>54</v>
      </c>
      <c r="J98" s="17" t="s">
        <v>54</v>
      </c>
      <c r="K98" s="17" t="s">
        <v>54</v>
      </c>
      <c r="L98" s="20" t="s">
        <v>39</v>
      </c>
      <c r="M98" s="164" t="s">
        <v>57</v>
      </c>
      <c r="N98" s="175" t="s">
        <v>39</v>
      </c>
      <c r="O98" s="164" t="s">
        <v>37</v>
      </c>
      <c r="P98" s="17" t="s">
        <v>37</v>
      </c>
      <c r="Q98" s="17" t="s">
        <v>39</v>
      </c>
      <c r="R98" s="17" t="s">
        <v>57</v>
      </c>
      <c r="S98" s="175" t="s">
        <v>39</v>
      </c>
      <c r="T98" s="164" t="s">
        <v>39</v>
      </c>
      <c r="U98" s="17" t="s">
        <v>57</v>
      </c>
      <c r="V98" s="17" t="s">
        <v>39</v>
      </c>
      <c r="W98" s="17" t="s">
        <v>39</v>
      </c>
      <c r="X98" s="17" t="s">
        <v>57</v>
      </c>
      <c r="Y98" s="17" t="s">
        <v>39</v>
      </c>
      <c r="Z98" s="17" t="s">
        <v>39</v>
      </c>
      <c r="AA98" s="17" t="s">
        <v>57</v>
      </c>
      <c r="AB98" s="17" t="s">
        <v>39</v>
      </c>
      <c r="AC98" s="17" t="s">
        <v>39</v>
      </c>
      <c r="AD98" s="17" t="s">
        <v>79</v>
      </c>
      <c r="AE98" s="20" t="s">
        <v>39</v>
      </c>
    </row>
    <row r="99" spans="1:31" x14ac:dyDescent="0.25">
      <c r="A99" s="469">
        <v>2014</v>
      </c>
      <c r="B99" s="6" t="s">
        <v>12</v>
      </c>
      <c r="C99" s="170" t="s">
        <v>37</v>
      </c>
      <c r="D99" s="18" t="s">
        <v>37</v>
      </c>
      <c r="E99" s="18" t="s">
        <v>39</v>
      </c>
      <c r="F99" s="21" t="s">
        <v>39</v>
      </c>
      <c r="G99" s="162" t="s">
        <v>37</v>
      </c>
      <c r="H99" s="21" t="s">
        <v>37</v>
      </c>
      <c r="I99" s="162" t="s">
        <v>54</v>
      </c>
      <c r="J99" s="18" t="s">
        <v>54</v>
      </c>
      <c r="K99" s="18" t="s">
        <v>54</v>
      </c>
      <c r="L99" s="21" t="s">
        <v>39</v>
      </c>
      <c r="M99" s="162" t="s">
        <v>57</v>
      </c>
      <c r="N99" s="171" t="s">
        <v>39</v>
      </c>
      <c r="O99" s="162" t="s">
        <v>37</v>
      </c>
      <c r="P99" s="18" t="s">
        <v>37</v>
      </c>
      <c r="Q99" s="18" t="s">
        <v>39</v>
      </c>
      <c r="R99" s="18" t="s">
        <v>57</v>
      </c>
      <c r="S99" s="171" t="s">
        <v>39</v>
      </c>
      <c r="T99" s="162" t="s">
        <v>39</v>
      </c>
      <c r="U99" s="18" t="s">
        <v>57</v>
      </c>
      <c r="V99" s="18" t="s">
        <v>39</v>
      </c>
      <c r="W99" s="18" t="s">
        <v>39</v>
      </c>
      <c r="X99" s="18" t="s">
        <v>57</v>
      </c>
      <c r="Y99" s="18" t="s">
        <v>39</v>
      </c>
      <c r="Z99" s="18" t="s">
        <v>39</v>
      </c>
      <c r="AA99" s="18" t="s">
        <v>57</v>
      </c>
      <c r="AB99" s="18" t="s">
        <v>39</v>
      </c>
      <c r="AC99" s="18" t="s">
        <v>39</v>
      </c>
      <c r="AD99" s="18" t="s">
        <v>79</v>
      </c>
      <c r="AE99" s="21" t="s">
        <v>79</v>
      </c>
    </row>
    <row r="100" spans="1:31" x14ac:dyDescent="0.25">
      <c r="A100" s="456"/>
      <c r="B100" s="4" t="s">
        <v>13</v>
      </c>
      <c r="C100" s="172" t="s">
        <v>37</v>
      </c>
      <c r="D100" s="16" t="s">
        <v>37</v>
      </c>
      <c r="E100" s="16" t="s">
        <v>39</v>
      </c>
      <c r="F100" s="19" t="s">
        <v>39</v>
      </c>
      <c r="G100" s="163" t="s">
        <v>37</v>
      </c>
      <c r="H100" s="19" t="s">
        <v>37</v>
      </c>
      <c r="I100" s="163" t="s">
        <v>54</v>
      </c>
      <c r="J100" s="16" t="s">
        <v>54</v>
      </c>
      <c r="K100" s="16" t="s">
        <v>54</v>
      </c>
      <c r="L100" s="19" t="s">
        <v>39</v>
      </c>
      <c r="M100" s="163" t="s">
        <v>57</v>
      </c>
      <c r="N100" s="173" t="s">
        <v>39</v>
      </c>
      <c r="O100" s="163" t="s">
        <v>37</v>
      </c>
      <c r="P100" s="16" t="s">
        <v>37</v>
      </c>
      <c r="Q100" s="16" t="s">
        <v>39</v>
      </c>
      <c r="R100" s="16" t="s">
        <v>57</v>
      </c>
      <c r="S100" s="173" t="s">
        <v>39</v>
      </c>
      <c r="T100" s="163" t="s">
        <v>39</v>
      </c>
      <c r="U100" s="16" t="s">
        <v>57</v>
      </c>
      <c r="V100" s="16" t="s">
        <v>39</v>
      </c>
      <c r="W100" s="16" t="s">
        <v>39</v>
      </c>
      <c r="X100" s="16" t="s">
        <v>57</v>
      </c>
      <c r="Y100" s="16" t="s">
        <v>39</v>
      </c>
      <c r="Z100" s="16" t="s">
        <v>39</v>
      </c>
      <c r="AA100" s="16" t="s">
        <v>57</v>
      </c>
      <c r="AB100" s="16" t="s">
        <v>39</v>
      </c>
      <c r="AC100" s="16" t="s">
        <v>39</v>
      </c>
      <c r="AD100" s="16" t="s">
        <v>79</v>
      </c>
      <c r="AE100" s="19" t="s">
        <v>79</v>
      </c>
    </row>
    <row r="101" spans="1:31" x14ac:dyDescent="0.25">
      <c r="A101" s="456"/>
      <c r="B101" s="4" t="s">
        <v>14</v>
      </c>
      <c r="C101" s="172" t="s">
        <v>37</v>
      </c>
      <c r="D101" s="16" t="s">
        <v>37</v>
      </c>
      <c r="E101" s="16" t="s">
        <v>39</v>
      </c>
      <c r="F101" s="19" t="s">
        <v>39</v>
      </c>
      <c r="G101" s="163" t="s">
        <v>37</v>
      </c>
      <c r="H101" s="19" t="s">
        <v>37</v>
      </c>
      <c r="I101" s="163" t="s">
        <v>54</v>
      </c>
      <c r="J101" s="16" t="s">
        <v>54</v>
      </c>
      <c r="K101" s="16" t="s">
        <v>54</v>
      </c>
      <c r="L101" s="19" t="s">
        <v>39</v>
      </c>
      <c r="M101" s="163" t="s">
        <v>57</v>
      </c>
      <c r="N101" s="173" t="s">
        <v>39</v>
      </c>
      <c r="O101" s="163" t="s">
        <v>37</v>
      </c>
      <c r="P101" s="16" t="s">
        <v>37</v>
      </c>
      <c r="Q101" s="16" t="s">
        <v>39</v>
      </c>
      <c r="R101" s="16" t="s">
        <v>57</v>
      </c>
      <c r="S101" s="173" t="s">
        <v>39</v>
      </c>
      <c r="T101" s="163" t="s">
        <v>39</v>
      </c>
      <c r="U101" s="16" t="s">
        <v>57</v>
      </c>
      <c r="V101" s="16" t="s">
        <v>39</v>
      </c>
      <c r="W101" s="16" t="s">
        <v>39</v>
      </c>
      <c r="X101" s="16" t="s">
        <v>57</v>
      </c>
      <c r="Y101" s="16" t="s">
        <v>39</v>
      </c>
      <c r="Z101" s="16" t="s">
        <v>39</v>
      </c>
      <c r="AA101" s="16" t="s">
        <v>57</v>
      </c>
      <c r="AB101" s="16" t="s">
        <v>39</v>
      </c>
      <c r="AC101" s="16" t="s">
        <v>39</v>
      </c>
      <c r="AD101" s="16" t="s">
        <v>79</v>
      </c>
      <c r="AE101" s="19" t="s">
        <v>79</v>
      </c>
    </row>
    <row r="102" spans="1:31" x14ac:dyDescent="0.25">
      <c r="A102" s="456"/>
      <c r="B102" s="4" t="s">
        <v>15</v>
      </c>
      <c r="C102" s="172" t="s">
        <v>37</v>
      </c>
      <c r="D102" s="16" t="s">
        <v>37</v>
      </c>
      <c r="E102" s="16" t="s">
        <v>39</v>
      </c>
      <c r="F102" s="19" t="s">
        <v>39</v>
      </c>
      <c r="G102" s="163" t="s">
        <v>37</v>
      </c>
      <c r="H102" s="19" t="s">
        <v>37</v>
      </c>
      <c r="I102" s="163" t="s">
        <v>54</v>
      </c>
      <c r="J102" s="16" t="s">
        <v>54</v>
      </c>
      <c r="K102" s="16" t="s">
        <v>54</v>
      </c>
      <c r="L102" s="19" t="s">
        <v>39</v>
      </c>
      <c r="M102" s="163" t="s">
        <v>57</v>
      </c>
      <c r="N102" s="173" t="s">
        <v>39</v>
      </c>
      <c r="O102" s="163" t="s">
        <v>37</v>
      </c>
      <c r="P102" s="16" t="s">
        <v>37</v>
      </c>
      <c r="Q102" s="16" t="s">
        <v>39</v>
      </c>
      <c r="R102" s="16" t="s">
        <v>57</v>
      </c>
      <c r="S102" s="173" t="s">
        <v>39</v>
      </c>
      <c r="T102" s="163" t="s">
        <v>39</v>
      </c>
      <c r="U102" s="16" t="s">
        <v>57</v>
      </c>
      <c r="V102" s="16" t="s">
        <v>39</v>
      </c>
      <c r="W102" s="16" t="s">
        <v>39</v>
      </c>
      <c r="X102" s="16" t="s">
        <v>57</v>
      </c>
      <c r="Y102" s="16" t="s">
        <v>39</v>
      </c>
      <c r="Z102" s="16" t="s">
        <v>39</v>
      </c>
      <c r="AA102" s="16" t="s">
        <v>57</v>
      </c>
      <c r="AB102" s="16" t="s">
        <v>39</v>
      </c>
      <c r="AC102" s="16" t="s">
        <v>39</v>
      </c>
      <c r="AD102" s="16" t="s">
        <v>79</v>
      </c>
      <c r="AE102" s="19" t="s">
        <v>79</v>
      </c>
    </row>
    <row r="103" spans="1:31" x14ac:dyDescent="0.25">
      <c r="A103" s="456"/>
      <c r="B103" s="4" t="s">
        <v>16</v>
      </c>
      <c r="C103" s="172" t="s">
        <v>37</v>
      </c>
      <c r="D103" s="16" t="s">
        <v>37</v>
      </c>
      <c r="E103" s="16" t="s">
        <v>39</v>
      </c>
      <c r="F103" s="19" t="s">
        <v>39</v>
      </c>
      <c r="G103" s="163" t="s">
        <v>37</v>
      </c>
      <c r="H103" s="19" t="s">
        <v>37</v>
      </c>
      <c r="I103" s="163" t="s">
        <v>54</v>
      </c>
      <c r="J103" s="16" t="s">
        <v>54</v>
      </c>
      <c r="K103" s="16" t="s">
        <v>54</v>
      </c>
      <c r="L103" s="19" t="s">
        <v>39</v>
      </c>
      <c r="M103" s="163" t="s">
        <v>57</v>
      </c>
      <c r="N103" s="173" t="s">
        <v>39</v>
      </c>
      <c r="O103" s="163" t="s">
        <v>37</v>
      </c>
      <c r="P103" s="16" t="s">
        <v>37</v>
      </c>
      <c r="Q103" s="16" t="s">
        <v>39</v>
      </c>
      <c r="R103" s="16" t="s">
        <v>57</v>
      </c>
      <c r="S103" s="173" t="s">
        <v>39</v>
      </c>
      <c r="T103" s="163" t="s">
        <v>39</v>
      </c>
      <c r="U103" s="16" t="s">
        <v>57</v>
      </c>
      <c r="V103" s="16" t="s">
        <v>39</v>
      </c>
      <c r="W103" s="16" t="s">
        <v>39</v>
      </c>
      <c r="X103" s="16" t="s">
        <v>57</v>
      </c>
      <c r="Y103" s="16" t="s">
        <v>39</v>
      </c>
      <c r="Z103" s="16" t="s">
        <v>39</v>
      </c>
      <c r="AA103" s="16" t="s">
        <v>57</v>
      </c>
      <c r="AB103" s="16" t="s">
        <v>39</v>
      </c>
      <c r="AC103" s="16" t="s">
        <v>39</v>
      </c>
      <c r="AD103" s="16" t="s">
        <v>79</v>
      </c>
      <c r="AE103" s="19" t="s">
        <v>79</v>
      </c>
    </row>
    <row r="104" spans="1:31" x14ac:dyDescent="0.25">
      <c r="A104" s="456"/>
      <c r="B104" s="4" t="s">
        <v>17</v>
      </c>
      <c r="C104" s="172" t="s">
        <v>37</v>
      </c>
      <c r="D104" s="16" t="s">
        <v>37</v>
      </c>
      <c r="E104" s="16" t="s">
        <v>39</v>
      </c>
      <c r="F104" s="19" t="s">
        <v>39</v>
      </c>
      <c r="G104" s="163" t="s">
        <v>37</v>
      </c>
      <c r="H104" s="19" t="s">
        <v>37</v>
      </c>
      <c r="I104" s="163" t="s">
        <v>54</v>
      </c>
      <c r="J104" s="16" t="s">
        <v>54</v>
      </c>
      <c r="K104" s="16" t="s">
        <v>54</v>
      </c>
      <c r="L104" s="19" t="s">
        <v>39</v>
      </c>
      <c r="M104" s="163" t="s">
        <v>57</v>
      </c>
      <c r="N104" s="173" t="s">
        <v>39</v>
      </c>
      <c r="O104" s="163" t="s">
        <v>37</v>
      </c>
      <c r="P104" s="16" t="s">
        <v>37</v>
      </c>
      <c r="Q104" s="16" t="s">
        <v>39</v>
      </c>
      <c r="R104" s="16" t="s">
        <v>57</v>
      </c>
      <c r="S104" s="173" t="s">
        <v>39</v>
      </c>
      <c r="T104" s="163" t="s">
        <v>39</v>
      </c>
      <c r="U104" s="16" t="s">
        <v>57</v>
      </c>
      <c r="V104" s="16" t="s">
        <v>39</v>
      </c>
      <c r="W104" s="16" t="s">
        <v>39</v>
      </c>
      <c r="X104" s="16" t="s">
        <v>57</v>
      </c>
      <c r="Y104" s="16" t="s">
        <v>39</v>
      </c>
      <c r="Z104" s="16" t="s">
        <v>39</v>
      </c>
      <c r="AA104" s="16" t="s">
        <v>57</v>
      </c>
      <c r="AB104" s="16" t="s">
        <v>39</v>
      </c>
      <c r="AC104" s="16" t="s">
        <v>39</v>
      </c>
      <c r="AD104" s="16" t="s">
        <v>79</v>
      </c>
      <c r="AE104" s="19" t="s">
        <v>79</v>
      </c>
    </row>
    <row r="105" spans="1:31" x14ac:dyDescent="0.25">
      <c r="A105" s="456"/>
      <c r="B105" s="4" t="s">
        <v>18</v>
      </c>
      <c r="C105" s="172" t="s">
        <v>37</v>
      </c>
      <c r="D105" s="16" t="s">
        <v>37</v>
      </c>
      <c r="E105" s="16" t="s">
        <v>39</v>
      </c>
      <c r="F105" s="19" t="s">
        <v>39</v>
      </c>
      <c r="G105" s="163" t="s">
        <v>37</v>
      </c>
      <c r="H105" s="19" t="s">
        <v>37</v>
      </c>
      <c r="I105" s="163" t="s">
        <v>54</v>
      </c>
      <c r="J105" s="16" t="s">
        <v>54</v>
      </c>
      <c r="K105" s="16" t="s">
        <v>54</v>
      </c>
      <c r="L105" s="19" t="s">
        <v>39</v>
      </c>
      <c r="M105" s="163" t="s">
        <v>57</v>
      </c>
      <c r="N105" s="173" t="s">
        <v>39</v>
      </c>
      <c r="O105" s="163" t="s">
        <v>37</v>
      </c>
      <c r="P105" s="16" t="s">
        <v>37</v>
      </c>
      <c r="Q105" s="16" t="s">
        <v>39</v>
      </c>
      <c r="R105" s="16" t="s">
        <v>57</v>
      </c>
      <c r="S105" s="173" t="s">
        <v>39</v>
      </c>
      <c r="T105" s="163" t="s">
        <v>39</v>
      </c>
      <c r="U105" s="16" t="s">
        <v>57</v>
      </c>
      <c r="V105" s="16" t="s">
        <v>39</v>
      </c>
      <c r="W105" s="16" t="s">
        <v>39</v>
      </c>
      <c r="X105" s="16" t="s">
        <v>57</v>
      </c>
      <c r="Y105" s="16" t="s">
        <v>39</v>
      </c>
      <c r="Z105" s="16" t="s">
        <v>39</v>
      </c>
      <c r="AA105" s="16" t="s">
        <v>57</v>
      </c>
      <c r="AB105" s="16" t="s">
        <v>39</v>
      </c>
      <c r="AC105" s="16" t="s">
        <v>39</v>
      </c>
      <c r="AD105" s="16" t="s">
        <v>79</v>
      </c>
      <c r="AE105" s="19" t="s">
        <v>79</v>
      </c>
    </row>
    <row r="106" spans="1:31" x14ac:dyDescent="0.25">
      <c r="A106" s="456"/>
      <c r="B106" s="4" t="s">
        <v>19</v>
      </c>
      <c r="C106" s="172" t="s">
        <v>37</v>
      </c>
      <c r="D106" s="16" t="s">
        <v>37</v>
      </c>
      <c r="E106" s="16" t="s">
        <v>39</v>
      </c>
      <c r="F106" s="19" t="s">
        <v>39</v>
      </c>
      <c r="G106" s="163" t="s">
        <v>37</v>
      </c>
      <c r="H106" s="19" t="s">
        <v>37</v>
      </c>
      <c r="I106" s="163" t="s">
        <v>54</v>
      </c>
      <c r="J106" s="16" t="s">
        <v>54</v>
      </c>
      <c r="K106" s="16" t="s">
        <v>54</v>
      </c>
      <c r="L106" s="19" t="s">
        <v>39</v>
      </c>
      <c r="M106" s="163" t="s">
        <v>57</v>
      </c>
      <c r="N106" s="173" t="s">
        <v>39</v>
      </c>
      <c r="O106" s="163" t="s">
        <v>37</v>
      </c>
      <c r="P106" s="16" t="s">
        <v>37</v>
      </c>
      <c r="Q106" s="16" t="s">
        <v>39</v>
      </c>
      <c r="R106" s="16" t="s">
        <v>57</v>
      </c>
      <c r="S106" s="173" t="s">
        <v>39</v>
      </c>
      <c r="T106" s="163" t="s">
        <v>39</v>
      </c>
      <c r="U106" s="16" t="s">
        <v>57</v>
      </c>
      <c r="V106" s="16" t="s">
        <v>39</v>
      </c>
      <c r="W106" s="16" t="s">
        <v>39</v>
      </c>
      <c r="X106" s="16" t="s">
        <v>57</v>
      </c>
      <c r="Y106" s="16" t="s">
        <v>39</v>
      </c>
      <c r="Z106" s="16" t="s">
        <v>39</v>
      </c>
      <c r="AA106" s="16" t="s">
        <v>57</v>
      </c>
      <c r="AB106" s="16" t="s">
        <v>39</v>
      </c>
      <c r="AC106" s="16" t="s">
        <v>39</v>
      </c>
      <c r="AD106" s="16" t="s">
        <v>79</v>
      </c>
      <c r="AE106" s="19" t="s">
        <v>79</v>
      </c>
    </row>
    <row r="107" spans="1:31" x14ac:dyDescent="0.25">
      <c r="A107" s="456"/>
      <c r="B107" s="4" t="s">
        <v>20</v>
      </c>
      <c r="C107" s="172" t="s">
        <v>37</v>
      </c>
      <c r="D107" s="16" t="s">
        <v>37</v>
      </c>
      <c r="E107" s="16" t="s">
        <v>39</v>
      </c>
      <c r="F107" s="19" t="s">
        <v>39</v>
      </c>
      <c r="G107" s="163" t="s">
        <v>37</v>
      </c>
      <c r="H107" s="19" t="s">
        <v>37</v>
      </c>
      <c r="I107" s="163" t="s">
        <v>54</v>
      </c>
      <c r="J107" s="16" t="s">
        <v>54</v>
      </c>
      <c r="K107" s="16" t="s">
        <v>54</v>
      </c>
      <c r="L107" s="19" t="s">
        <v>39</v>
      </c>
      <c r="M107" s="163" t="s">
        <v>57</v>
      </c>
      <c r="N107" s="173" t="s">
        <v>39</v>
      </c>
      <c r="O107" s="163" t="s">
        <v>37</v>
      </c>
      <c r="P107" s="16" t="s">
        <v>37</v>
      </c>
      <c r="Q107" s="16" t="s">
        <v>39</v>
      </c>
      <c r="R107" s="16" t="s">
        <v>57</v>
      </c>
      <c r="S107" s="173" t="s">
        <v>39</v>
      </c>
      <c r="T107" s="163" t="s">
        <v>39</v>
      </c>
      <c r="U107" s="16" t="s">
        <v>57</v>
      </c>
      <c r="V107" s="16" t="s">
        <v>39</v>
      </c>
      <c r="W107" s="16" t="s">
        <v>39</v>
      </c>
      <c r="X107" s="16" t="s">
        <v>57</v>
      </c>
      <c r="Y107" s="16" t="s">
        <v>39</v>
      </c>
      <c r="Z107" s="16" t="s">
        <v>39</v>
      </c>
      <c r="AA107" s="16" t="s">
        <v>57</v>
      </c>
      <c r="AB107" s="16" t="s">
        <v>39</v>
      </c>
      <c r="AC107" s="16" t="s">
        <v>39</v>
      </c>
      <c r="AD107" s="16" t="s">
        <v>79</v>
      </c>
      <c r="AE107" s="19" t="s">
        <v>79</v>
      </c>
    </row>
    <row r="108" spans="1:31" x14ac:dyDescent="0.25">
      <c r="A108" s="456"/>
      <c r="B108" s="4" t="s">
        <v>21</v>
      </c>
      <c r="C108" s="172" t="s">
        <v>37</v>
      </c>
      <c r="D108" s="16" t="s">
        <v>37</v>
      </c>
      <c r="E108" s="16" t="s">
        <v>39</v>
      </c>
      <c r="F108" s="19" t="s">
        <v>39</v>
      </c>
      <c r="G108" s="163" t="s">
        <v>37</v>
      </c>
      <c r="H108" s="19" t="s">
        <v>37</v>
      </c>
      <c r="I108" s="163" t="s">
        <v>37</v>
      </c>
      <c r="J108" s="16" t="s">
        <v>37</v>
      </c>
      <c r="K108" s="16" t="s">
        <v>37</v>
      </c>
      <c r="L108" s="19" t="s">
        <v>39</v>
      </c>
      <c r="M108" s="163" t="s">
        <v>57</v>
      </c>
      <c r="N108" s="173" t="s">
        <v>39</v>
      </c>
      <c r="O108" s="163" t="s">
        <v>37</v>
      </c>
      <c r="P108" s="16" t="s">
        <v>37</v>
      </c>
      <c r="Q108" s="16" t="s">
        <v>37</v>
      </c>
      <c r="R108" s="163" t="s">
        <v>57</v>
      </c>
      <c r="S108" s="173" t="s">
        <v>39</v>
      </c>
      <c r="T108" s="163" t="s">
        <v>39</v>
      </c>
      <c r="U108" s="16" t="s">
        <v>57</v>
      </c>
      <c r="V108" s="16" t="s">
        <v>39</v>
      </c>
      <c r="W108" s="16" t="s">
        <v>39</v>
      </c>
      <c r="X108" s="16" t="s">
        <v>57</v>
      </c>
      <c r="Y108" s="16" t="s">
        <v>39</v>
      </c>
      <c r="Z108" s="16" t="s">
        <v>57</v>
      </c>
      <c r="AA108" s="16" t="s">
        <v>57</v>
      </c>
      <c r="AB108" s="16" t="s">
        <v>39</v>
      </c>
      <c r="AC108" s="16" t="s">
        <v>39</v>
      </c>
      <c r="AD108" s="16" t="s">
        <v>79</v>
      </c>
      <c r="AE108" s="19" t="s">
        <v>79</v>
      </c>
    </row>
    <row r="109" spans="1:31" x14ac:dyDescent="0.25">
      <c r="A109" s="456"/>
      <c r="B109" s="4" t="s">
        <v>22</v>
      </c>
      <c r="C109" s="172" t="s">
        <v>37</v>
      </c>
      <c r="D109" s="16" t="s">
        <v>37</v>
      </c>
      <c r="E109" s="16" t="s">
        <v>39</v>
      </c>
      <c r="F109" s="19" t="s">
        <v>39</v>
      </c>
      <c r="G109" s="163" t="s">
        <v>37</v>
      </c>
      <c r="H109" s="19" t="s">
        <v>37</v>
      </c>
      <c r="I109" s="163" t="s">
        <v>37</v>
      </c>
      <c r="J109" s="16" t="s">
        <v>37</v>
      </c>
      <c r="K109" s="16" t="s">
        <v>37</v>
      </c>
      <c r="L109" s="19" t="s">
        <v>39</v>
      </c>
      <c r="M109" s="163" t="s">
        <v>57</v>
      </c>
      <c r="N109" s="173" t="s">
        <v>39</v>
      </c>
      <c r="O109" s="163" t="s">
        <v>37</v>
      </c>
      <c r="P109" s="16" t="s">
        <v>37</v>
      </c>
      <c r="Q109" s="16" t="s">
        <v>37</v>
      </c>
      <c r="R109" s="163" t="s">
        <v>57</v>
      </c>
      <c r="S109" s="173" t="s">
        <v>39</v>
      </c>
      <c r="T109" s="163" t="s">
        <v>39</v>
      </c>
      <c r="U109" s="16" t="s">
        <v>57</v>
      </c>
      <c r="V109" s="16" t="s">
        <v>39</v>
      </c>
      <c r="W109" s="16" t="s">
        <v>39</v>
      </c>
      <c r="X109" s="16" t="s">
        <v>57</v>
      </c>
      <c r="Y109" s="16" t="s">
        <v>39</v>
      </c>
      <c r="Z109" s="16" t="s">
        <v>57</v>
      </c>
      <c r="AA109" s="16" t="s">
        <v>57</v>
      </c>
      <c r="AB109" s="16" t="s">
        <v>39</v>
      </c>
      <c r="AC109" s="16" t="s">
        <v>39</v>
      </c>
      <c r="AD109" s="16" t="s">
        <v>79</v>
      </c>
      <c r="AE109" s="19" t="s">
        <v>79</v>
      </c>
    </row>
    <row r="110" spans="1:31" ht="15.75" thickBot="1" x14ac:dyDescent="0.3">
      <c r="A110" s="458"/>
      <c r="B110" s="5" t="s">
        <v>23</v>
      </c>
      <c r="C110" s="174" t="s">
        <v>37</v>
      </c>
      <c r="D110" s="17" t="s">
        <v>37</v>
      </c>
      <c r="E110" s="17" t="s">
        <v>39</v>
      </c>
      <c r="F110" s="20" t="s">
        <v>39</v>
      </c>
      <c r="G110" s="164" t="s">
        <v>37</v>
      </c>
      <c r="H110" s="20" t="s">
        <v>37</v>
      </c>
      <c r="I110" s="164" t="s">
        <v>37</v>
      </c>
      <c r="J110" s="17" t="s">
        <v>37</v>
      </c>
      <c r="K110" s="17" t="s">
        <v>37</v>
      </c>
      <c r="L110" s="20" t="s">
        <v>39</v>
      </c>
      <c r="M110" s="164" t="s">
        <v>57</v>
      </c>
      <c r="N110" s="175" t="s">
        <v>39</v>
      </c>
      <c r="O110" s="164" t="s">
        <v>37</v>
      </c>
      <c r="P110" s="17" t="s">
        <v>37</v>
      </c>
      <c r="Q110" s="17" t="s">
        <v>37</v>
      </c>
      <c r="R110" s="164" t="s">
        <v>57</v>
      </c>
      <c r="S110" s="175" t="s">
        <v>39</v>
      </c>
      <c r="T110" s="164" t="s">
        <v>37</v>
      </c>
      <c r="U110" s="17" t="s">
        <v>57</v>
      </c>
      <c r="V110" s="17" t="s">
        <v>39</v>
      </c>
      <c r="W110" s="17" t="s">
        <v>39</v>
      </c>
      <c r="X110" s="17" t="s">
        <v>57</v>
      </c>
      <c r="Y110" s="17" t="s">
        <v>39</v>
      </c>
      <c r="Z110" s="17" t="s">
        <v>57</v>
      </c>
      <c r="AA110" s="17" t="s">
        <v>57</v>
      </c>
      <c r="AB110" s="17" t="s">
        <v>39</v>
      </c>
      <c r="AC110" s="17" t="s">
        <v>39</v>
      </c>
      <c r="AD110" s="17" t="s">
        <v>79</v>
      </c>
      <c r="AE110" s="20" t="s">
        <v>79</v>
      </c>
    </row>
    <row r="111" spans="1:31" x14ac:dyDescent="0.25">
      <c r="A111" s="442">
        <v>2015</v>
      </c>
      <c r="B111" s="6" t="s">
        <v>12</v>
      </c>
      <c r="C111" s="170" t="s">
        <v>37</v>
      </c>
      <c r="D111" s="18" t="s">
        <v>37</v>
      </c>
      <c r="E111" s="18" t="s">
        <v>39</v>
      </c>
      <c r="F111" s="21" t="s">
        <v>39</v>
      </c>
      <c r="G111" s="162" t="s">
        <v>37</v>
      </c>
      <c r="H111" s="21" t="s">
        <v>37</v>
      </c>
      <c r="I111" s="162" t="s">
        <v>37</v>
      </c>
      <c r="J111" s="18" t="s">
        <v>37</v>
      </c>
      <c r="K111" s="18" t="s">
        <v>37</v>
      </c>
      <c r="L111" s="21" t="s">
        <v>39</v>
      </c>
      <c r="M111" s="162" t="s">
        <v>57</v>
      </c>
      <c r="N111" s="171" t="s">
        <v>39</v>
      </c>
      <c r="O111" s="162" t="s">
        <v>37</v>
      </c>
      <c r="P111" s="18" t="s">
        <v>37</v>
      </c>
      <c r="Q111" s="18" t="s">
        <v>37</v>
      </c>
      <c r="R111" s="18" t="s">
        <v>57</v>
      </c>
      <c r="S111" s="171" t="s">
        <v>39</v>
      </c>
      <c r="T111" s="162" t="s">
        <v>37</v>
      </c>
      <c r="U111" s="18" t="s">
        <v>57</v>
      </c>
      <c r="V111" s="18" t="s">
        <v>39</v>
      </c>
      <c r="W111" s="18" t="s">
        <v>39</v>
      </c>
      <c r="X111" s="18" t="s">
        <v>57</v>
      </c>
      <c r="Y111" s="18" t="s">
        <v>39</v>
      </c>
      <c r="Z111" s="18" t="s">
        <v>57</v>
      </c>
      <c r="AA111" s="18" t="s">
        <v>57</v>
      </c>
      <c r="AB111" s="18" t="s">
        <v>39</v>
      </c>
      <c r="AC111" s="18" t="s">
        <v>39</v>
      </c>
      <c r="AD111" s="18" t="s">
        <v>79</v>
      </c>
      <c r="AE111" s="21" t="s">
        <v>79</v>
      </c>
    </row>
    <row r="112" spans="1:31" x14ac:dyDescent="0.25">
      <c r="A112" s="442"/>
      <c r="B112" s="4" t="s">
        <v>13</v>
      </c>
      <c r="C112" s="172" t="s">
        <v>37</v>
      </c>
      <c r="D112" s="16" t="s">
        <v>37</v>
      </c>
      <c r="E112" s="16" t="s">
        <v>39</v>
      </c>
      <c r="F112" s="19" t="s">
        <v>39</v>
      </c>
      <c r="G112" s="163" t="s">
        <v>37</v>
      </c>
      <c r="H112" s="19" t="s">
        <v>37</v>
      </c>
      <c r="I112" s="163" t="s">
        <v>37</v>
      </c>
      <c r="J112" s="16" t="s">
        <v>37</v>
      </c>
      <c r="K112" s="16" t="s">
        <v>37</v>
      </c>
      <c r="L112" s="19" t="s">
        <v>39</v>
      </c>
      <c r="M112" s="163" t="s">
        <v>57</v>
      </c>
      <c r="N112" s="173" t="s">
        <v>37</v>
      </c>
      <c r="O112" s="163" t="s">
        <v>37</v>
      </c>
      <c r="P112" s="16" t="s">
        <v>37</v>
      </c>
      <c r="Q112" s="16" t="s">
        <v>37</v>
      </c>
      <c r="R112" s="16" t="s">
        <v>57</v>
      </c>
      <c r="S112" s="173" t="s">
        <v>39</v>
      </c>
      <c r="T112" s="163" t="s">
        <v>37</v>
      </c>
      <c r="U112" s="16" t="s">
        <v>57</v>
      </c>
      <c r="V112" s="16" t="s">
        <v>39</v>
      </c>
      <c r="W112" s="16" t="s">
        <v>39</v>
      </c>
      <c r="X112" s="16" t="s">
        <v>57</v>
      </c>
      <c r="Y112" s="16" t="s">
        <v>39</v>
      </c>
      <c r="Z112" s="16" t="s">
        <v>57</v>
      </c>
      <c r="AA112" s="16" t="s">
        <v>57</v>
      </c>
      <c r="AB112" s="16" t="s">
        <v>39</v>
      </c>
      <c r="AC112" s="16" t="s">
        <v>39</v>
      </c>
      <c r="AD112" s="16" t="s">
        <v>79</v>
      </c>
      <c r="AE112" s="19" t="s">
        <v>79</v>
      </c>
    </row>
    <row r="113" spans="1:31" x14ac:dyDescent="0.25">
      <c r="A113" s="442"/>
      <c r="B113" s="4" t="s">
        <v>14</v>
      </c>
      <c r="C113" s="172" t="s">
        <v>37</v>
      </c>
      <c r="D113" s="16" t="s">
        <v>37</v>
      </c>
      <c r="E113" s="16" t="s">
        <v>39</v>
      </c>
      <c r="F113" s="19" t="s">
        <v>39</v>
      </c>
      <c r="G113" s="163" t="s">
        <v>37</v>
      </c>
      <c r="H113" s="19" t="s">
        <v>37</v>
      </c>
      <c r="I113" s="163" t="s">
        <v>37</v>
      </c>
      <c r="J113" s="16" t="s">
        <v>37</v>
      </c>
      <c r="K113" s="16" t="s">
        <v>37</v>
      </c>
      <c r="L113" s="19" t="s">
        <v>39</v>
      </c>
      <c r="M113" s="163" t="s">
        <v>57</v>
      </c>
      <c r="N113" s="173" t="s">
        <v>37</v>
      </c>
      <c r="O113" s="163" t="s">
        <v>37</v>
      </c>
      <c r="P113" s="16" t="s">
        <v>37</v>
      </c>
      <c r="Q113" s="16" t="s">
        <v>37</v>
      </c>
      <c r="R113" s="16" t="s">
        <v>57</v>
      </c>
      <c r="S113" s="173" t="s">
        <v>39</v>
      </c>
      <c r="T113" s="163" t="s">
        <v>37</v>
      </c>
      <c r="U113" s="16" t="s">
        <v>57</v>
      </c>
      <c r="V113" s="16" t="s">
        <v>39</v>
      </c>
      <c r="W113" s="16" t="s">
        <v>39</v>
      </c>
      <c r="X113" s="16" t="s">
        <v>57</v>
      </c>
      <c r="Y113" s="16" t="s">
        <v>39</v>
      </c>
      <c r="Z113" s="16" t="s">
        <v>57</v>
      </c>
      <c r="AA113" s="16" t="s">
        <v>57</v>
      </c>
      <c r="AB113" s="16" t="s">
        <v>39</v>
      </c>
      <c r="AC113" s="16" t="s">
        <v>39</v>
      </c>
      <c r="AD113" s="16" t="s">
        <v>79</v>
      </c>
      <c r="AE113" s="19" t="s">
        <v>79</v>
      </c>
    </row>
    <row r="114" spans="1:31" x14ac:dyDescent="0.25">
      <c r="A114" s="442"/>
      <c r="B114" s="4" t="s">
        <v>15</v>
      </c>
      <c r="C114" s="172" t="s">
        <v>113</v>
      </c>
      <c r="D114" s="16" t="s">
        <v>113</v>
      </c>
      <c r="E114" s="16" t="s">
        <v>39</v>
      </c>
      <c r="F114" s="19" t="s">
        <v>39</v>
      </c>
      <c r="G114" s="163" t="s">
        <v>113</v>
      </c>
      <c r="H114" s="19" t="s">
        <v>113</v>
      </c>
      <c r="I114" s="163" t="s">
        <v>113</v>
      </c>
      <c r="J114" s="16" t="s">
        <v>113</v>
      </c>
      <c r="K114" s="16" t="s">
        <v>113</v>
      </c>
      <c r="L114" s="19" t="s">
        <v>113</v>
      </c>
      <c r="M114" s="163" t="s">
        <v>57</v>
      </c>
      <c r="N114" s="173" t="s">
        <v>113</v>
      </c>
      <c r="O114" s="163" t="s">
        <v>113</v>
      </c>
      <c r="P114" s="16" t="s">
        <v>113</v>
      </c>
      <c r="Q114" s="16" t="s">
        <v>113</v>
      </c>
      <c r="R114" s="16" t="s">
        <v>57</v>
      </c>
      <c r="S114" s="173" t="s">
        <v>39</v>
      </c>
      <c r="T114" s="163" t="s">
        <v>113</v>
      </c>
      <c r="U114" s="16" t="s">
        <v>57</v>
      </c>
      <c r="V114" s="16" t="s">
        <v>39</v>
      </c>
      <c r="W114" s="16" t="s">
        <v>39</v>
      </c>
      <c r="X114" s="16" t="s">
        <v>57</v>
      </c>
      <c r="Y114" s="16" t="s">
        <v>39</v>
      </c>
      <c r="Z114" s="16" t="s">
        <v>57</v>
      </c>
      <c r="AA114" s="16" t="s">
        <v>57</v>
      </c>
      <c r="AB114" s="16" t="s">
        <v>39</v>
      </c>
      <c r="AC114" s="16" t="s">
        <v>39</v>
      </c>
      <c r="AD114" s="16" t="s">
        <v>79</v>
      </c>
      <c r="AE114" s="19" t="s">
        <v>79</v>
      </c>
    </row>
    <row r="115" spans="1:31" x14ac:dyDescent="0.25">
      <c r="A115" s="442"/>
      <c r="B115" s="4" t="s">
        <v>16</v>
      </c>
      <c r="C115" s="172" t="s">
        <v>113</v>
      </c>
      <c r="D115" s="16" t="s">
        <v>113</v>
      </c>
      <c r="E115" s="16" t="s">
        <v>39</v>
      </c>
      <c r="F115" s="19" t="s">
        <v>39</v>
      </c>
      <c r="G115" s="163" t="s">
        <v>113</v>
      </c>
      <c r="H115" s="19" t="s">
        <v>113</v>
      </c>
      <c r="I115" s="163" t="s">
        <v>113</v>
      </c>
      <c r="J115" s="16" t="s">
        <v>113</v>
      </c>
      <c r="K115" s="16" t="s">
        <v>113</v>
      </c>
      <c r="L115" s="19" t="s">
        <v>113</v>
      </c>
      <c r="M115" s="163" t="s">
        <v>57</v>
      </c>
      <c r="N115" s="173" t="s">
        <v>113</v>
      </c>
      <c r="O115" s="163" t="s">
        <v>113</v>
      </c>
      <c r="P115" s="16" t="s">
        <v>113</v>
      </c>
      <c r="Q115" s="16" t="s">
        <v>113</v>
      </c>
      <c r="R115" s="16" t="s">
        <v>57</v>
      </c>
      <c r="S115" s="173" t="s">
        <v>39</v>
      </c>
      <c r="T115" s="163" t="s">
        <v>113</v>
      </c>
      <c r="U115" s="16" t="s">
        <v>57</v>
      </c>
      <c r="V115" s="16" t="s">
        <v>39</v>
      </c>
      <c r="W115" s="16" t="s">
        <v>39</v>
      </c>
      <c r="X115" s="16" t="s">
        <v>57</v>
      </c>
      <c r="Y115" s="16" t="s">
        <v>39</v>
      </c>
      <c r="Z115" s="16" t="s">
        <v>57</v>
      </c>
      <c r="AA115" s="16" t="s">
        <v>57</v>
      </c>
      <c r="AB115" s="16" t="s">
        <v>39</v>
      </c>
      <c r="AC115" s="16" t="s">
        <v>39</v>
      </c>
      <c r="AD115" s="16" t="s">
        <v>79</v>
      </c>
      <c r="AE115" s="19" t="s">
        <v>79</v>
      </c>
    </row>
    <row r="116" spans="1:31" x14ac:dyDescent="0.25">
      <c r="A116" s="442"/>
      <c r="B116" s="4" t="s">
        <v>17</v>
      </c>
      <c r="C116" s="172" t="s">
        <v>113</v>
      </c>
      <c r="D116" s="16" t="s">
        <v>113</v>
      </c>
      <c r="E116" s="16" t="s">
        <v>39</v>
      </c>
      <c r="F116" s="19" t="s">
        <v>39</v>
      </c>
      <c r="G116" s="163" t="s">
        <v>113</v>
      </c>
      <c r="H116" s="19" t="s">
        <v>113</v>
      </c>
      <c r="I116" s="163" t="s">
        <v>113</v>
      </c>
      <c r="J116" s="16" t="s">
        <v>113</v>
      </c>
      <c r="K116" s="16" t="s">
        <v>113</v>
      </c>
      <c r="L116" s="19" t="s">
        <v>113</v>
      </c>
      <c r="M116" s="163" t="s">
        <v>57</v>
      </c>
      <c r="N116" s="173" t="s">
        <v>113</v>
      </c>
      <c r="O116" s="163" t="s">
        <v>113</v>
      </c>
      <c r="P116" s="16" t="s">
        <v>113</v>
      </c>
      <c r="Q116" s="16" t="s">
        <v>113</v>
      </c>
      <c r="R116" s="16" t="s">
        <v>57</v>
      </c>
      <c r="S116" s="173" t="s">
        <v>39</v>
      </c>
      <c r="T116" s="163" t="s">
        <v>113</v>
      </c>
      <c r="U116" s="16" t="s">
        <v>57</v>
      </c>
      <c r="V116" s="16" t="s">
        <v>39</v>
      </c>
      <c r="W116" s="16" t="s">
        <v>39</v>
      </c>
      <c r="X116" s="16" t="s">
        <v>57</v>
      </c>
      <c r="Y116" s="16" t="s">
        <v>39</v>
      </c>
      <c r="Z116" s="16" t="s">
        <v>57</v>
      </c>
      <c r="AA116" s="16" t="s">
        <v>57</v>
      </c>
      <c r="AB116" s="16" t="s">
        <v>39</v>
      </c>
      <c r="AC116" s="16" t="s">
        <v>39</v>
      </c>
      <c r="AD116" s="16" t="s">
        <v>79</v>
      </c>
      <c r="AE116" s="19" t="s">
        <v>79</v>
      </c>
    </row>
    <row r="117" spans="1:31" x14ac:dyDescent="0.25">
      <c r="A117" s="442"/>
      <c r="B117" s="4" t="s">
        <v>18</v>
      </c>
      <c r="C117" s="172" t="s">
        <v>113</v>
      </c>
      <c r="D117" s="16" t="s">
        <v>113</v>
      </c>
      <c r="E117" s="16" t="s">
        <v>39</v>
      </c>
      <c r="F117" s="19" t="s">
        <v>39</v>
      </c>
      <c r="G117" s="163" t="s">
        <v>113</v>
      </c>
      <c r="H117" s="19" t="s">
        <v>113</v>
      </c>
      <c r="I117" s="163" t="s">
        <v>113</v>
      </c>
      <c r="J117" s="16" t="s">
        <v>113</v>
      </c>
      <c r="K117" s="16" t="s">
        <v>113</v>
      </c>
      <c r="L117" s="19" t="s">
        <v>113</v>
      </c>
      <c r="M117" s="163" t="s">
        <v>57</v>
      </c>
      <c r="N117" s="173" t="s">
        <v>113</v>
      </c>
      <c r="O117" s="163" t="s">
        <v>113</v>
      </c>
      <c r="P117" s="16" t="s">
        <v>113</v>
      </c>
      <c r="Q117" s="16" t="s">
        <v>113</v>
      </c>
      <c r="R117" s="16" t="s">
        <v>57</v>
      </c>
      <c r="S117" s="173" t="s">
        <v>39</v>
      </c>
      <c r="T117" s="163" t="s">
        <v>113</v>
      </c>
      <c r="U117" s="16" t="s">
        <v>57</v>
      </c>
      <c r="V117" s="16" t="s">
        <v>39</v>
      </c>
      <c r="W117" s="16" t="s">
        <v>39</v>
      </c>
      <c r="X117" s="16" t="s">
        <v>57</v>
      </c>
      <c r="Y117" s="16" t="s">
        <v>39</v>
      </c>
      <c r="Z117" s="16" t="s">
        <v>57</v>
      </c>
      <c r="AA117" s="16" t="s">
        <v>57</v>
      </c>
      <c r="AB117" s="16" t="s">
        <v>39</v>
      </c>
      <c r="AC117" s="16" t="s">
        <v>39</v>
      </c>
      <c r="AD117" s="16" t="s">
        <v>79</v>
      </c>
      <c r="AE117" s="19" t="s">
        <v>79</v>
      </c>
    </row>
    <row r="118" spans="1:31" x14ac:dyDescent="0.25">
      <c r="A118" s="442"/>
      <c r="B118" s="4" t="s">
        <v>19</v>
      </c>
      <c r="C118" s="172" t="s">
        <v>113</v>
      </c>
      <c r="D118" s="16" t="s">
        <v>113</v>
      </c>
      <c r="E118" s="16" t="s">
        <v>39</v>
      </c>
      <c r="F118" s="19" t="s">
        <v>39</v>
      </c>
      <c r="G118" s="163" t="s">
        <v>113</v>
      </c>
      <c r="H118" s="19" t="s">
        <v>113</v>
      </c>
      <c r="I118" s="163" t="s">
        <v>113</v>
      </c>
      <c r="J118" s="16" t="s">
        <v>113</v>
      </c>
      <c r="K118" s="16" t="s">
        <v>113</v>
      </c>
      <c r="L118" s="19" t="s">
        <v>113</v>
      </c>
      <c r="M118" s="163" t="s">
        <v>57</v>
      </c>
      <c r="N118" s="173" t="s">
        <v>113</v>
      </c>
      <c r="O118" s="163" t="s">
        <v>113</v>
      </c>
      <c r="P118" s="16" t="s">
        <v>113</v>
      </c>
      <c r="Q118" s="16" t="s">
        <v>113</v>
      </c>
      <c r="R118" s="16" t="s">
        <v>57</v>
      </c>
      <c r="S118" s="19" t="s">
        <v>57</v>
      </c>
      <c r="T118" s="163" t="s">
        <v>113</v>
      </c>
      <c r="U118" s="16" t="s">
        <v>57</v>
      </c>
      <c r="V118" s="16" t="s">
        <v>57</v>
      </c>
      <c r="W118" s="16" t="s">
        <v>39</v>
      </c>
      <c r="X118" s="16" t="s">
        <v>57</v>
      </c>
      <c r="Y118" s="16" t="s">
        <v>39</v>
      </c>
      <c r="Z118" s="16" t="s">
        <v>57</v>
      </c>
      <c r="AA118" s="16" t="s">
        <v>57</v>
      </c>
      <c r="AB118" s="16" t="s">
        <v>39</v>
      </c>
      <c r="AC118" s="16" t="s">
        <v>39</v>
      </c>
      <c r="AD118" s="16" t="s">
        <v>79</v>
      </c>
      <c r="AE118" s="19" t="s">
        <v>79</v>
      </c>
    </row>
    <row r="119" spans="1:31" x14ac:dyDescent="0.25">
      <c r="A119" s="442"/>
      <c r="B119" s="4" t="s">
        <v>20</v>
      </c>
      <c r="C119" s="172" t="s">
        <v>113</v>
      </c>
      <c r="D119" s="16" t="s">
        <v>113</v>
      </c>
      <c r="E119" s="16" t="s">
        <v>39</v>
      </c>
      <c r="F119" s="19" t="s">
        <v>39</v>
      </c>
      <c r="G119" s="163" t="s">
        <v>113</v>
      </c>
      <c r="H119" s="19" t="s">
        <v>113</v>
      </c>
      <c r="I119" s="163" t="s">
        <v>113</v>
      </c>
      <c r="J119" s="16" t="s">
        <v>113</v>
      </c>
      <c r="K119" s="16" t="s">
        <v>113</v>
      </c>
      <c r="L119" s="19" t="s">
        <v>113</v>
      </c>
      <c r="M119" s="163" t="s">
        <v>57</v>
      </c>
      <c r="N119" s="173" t="s">
        <v>113</v>
      </c>
      <c r="O119" s="163" t="s">
        <v>39</v>
      </c>
      <c r="P119" s="16" t="s">
        <v>113</v>
      </c>
      <c r="Q119" s="16" t="s">
        <v>113</v>
      </c>
      <c r="R119" s="16" t="s">
        <v>39</v>
      </c>
      <c r="S119" s="19" t="s">
        <v>57</v>
      </c>
      <c r="T119" s="163" t="s">
        <v>39</v>
      </c>
      <c r="U119" s="16" t="s">
        <v>57</v>
      </c>
      <c r="V119" s="16" t="s">
        <v>57</v>
      </c>
      <c r="W119" s="16" t="s">
        <v>39</v>
      </c>
      <c r="X119" s="16" t="s">
        <v>57</v>
      </c>
      <c r="Y119" s="163" t="s">
        <v>113</v>
      </c>
      <c r="Z119" s="16" t="s">
        <v>57</v>
      </c>
      <c r="AA119" s="16" t="s">
        <v>57</v>
      </c>
      <c r="AB119" s="16" t="s">
        <v>39</v>
      </c>
      <c r="AC119" s="16" t="s">
        <v>39</v>
      </c>
      <c r="AD119" s="16" t="s">
        <v>79</v>
      </c>
      <c r="AE119" s="19" t="s">
        <v>79</v>
      </c>
    </row>
    <row r="120" spans="1:31" x14ac:dyDescent="0.25">
      <c r="A120" s="442"/>
      <c r="B120" s="4" t="s">
        <v>21</v>
      </c>
      <c r="C120" s="172" t="s">
        <v>113</v>
      </c>
      <c r="D120" s="16" t="s">
        <v>113</v>
      </c>
      <c r="E120" s="16" t="s">
        <v>39</v>
      </c>
      <c r="F120" s="19" t="s">
        <v>39</v>
      </c>
      <c r="G120" s="163" t="s">
        <v>113</v>
      </c>
      <c r="H120" s="19" t="s">
        <v>113</v>
      </c>
      <c r="I120" s="163" t="s">
        <v>113</v>
      </c>
      <c r="J120" s="16" t="s">
        <v>113</v>
      </c>
      <c r="K120" s="16" t="s">
        <v>113</v>
      </c>
      <c r="L120" s="19" t="s">
        <v>113</v>
      </c>
      <c r="M120" s="163" t="s">
        <v>57</v>
      </c>
      <c r="N120" s="173" t="s">
        <v>113</v>
      </c>
      <c r="O120" s="163" t="s">
        <v>39</v>
      </c>
      <c r="P120" s="16" t="s">
        <v>113</v>
      </c>
      <c r="Q120" s="16" t="s">
        <v>113</v>
      </c>
      <c r="R120" s="163" t="s">
        <v>39</v>
      </c>
      <c r="S120" s="19" t="s">
        <v>57</v>
      </c>
      <c r="T120" s="163" t="s">
        <v>39</v>
      </c>
      <c r="U120" s="16" t="s">
        <v>57</v>
      </c>
      <c r="V120" s="16" t="s">
        <v>39</v>
      </c>
      <c r="W120" s="16" t="s">
        <v>39</v>
      </c>
      <c r="X120" s="16" t="s">
        <v>57</v>
      </c>
      <c r="Y120" s="163" t="s">
        <v>113</v>
      </c>
      <c r="Z120" s="16" t="s">
        <v>57</v>
      </c>
      <c r="AA120" s="16" t="s">
        <v>57</v>
      </c>
      <c r="AB120" s="16" t="s">
        <v>39</v>
      </c>
      <c r="AC120" s="16" t="s">
        <v>39</v>
      </c>
      <c r="AD120" s="16" t="s">
        <v>79</v>
      </c>
      <c r="AE120" s="19" t="s">
        <v>79</v>
      </c>
    </row>
    <row r="121" spans="1:31" x14ac:dyDescent="0.25">
      <c r="A121" s="442"/>
      <c r="B121" s="4" t="s">
        <v>22</v>
      </c>
      <c r="C121" s="172" t="s">
        <v>113</v>
      </c>
      <c r="D121" s="16" t="s">
        <v>113</v>
      </c>
      <c r="E121" s="16" t="s">
        <v>39</v>
      </c>
      <c r="F121" s="19" t="s">
        <v>39</v>
      </c>
      <c r="G121" s="163" t="s">
        <v>113</v>
      </c>
      <c r="H121" s="19" t="s">
        <v>113</v>
      </c>
      <c r="I121" s="163" t="s">
        <v>113</v>
      </c>
      <c r="J121" s="16" t="s">
        <v>113</v>
      </c>
      <c r="K121" s="16" t="s">
        <v>113</v>
      </c>
      <c r="L121" s="19" t="s">
        <v>113</v>
      </c>
      <c r="M121" s="163" t="s">
        <v>57</v>
      </c>
      <c r="N121" s="173" t="s">
        <v>113</v>
      </c>
      <c r="O121" s="163" t="s">
        <v>39</v>
      </c>
      <c r="P121" s="16" t="s">
        <v>113</v>
      </c>
      <c r="Q121" s="16" t="s">
        <v>113</v>
      </c>
      <c r="R121" s="163" t="s">
        <v>39</v>
      </c>
      <c r="S121" s="19" t="s">
        <v>57</v>
      </c>
      <c r="T121" s="163" t="s">
        <v>39</v>
      </c>
      <c r="U121" s="16" t="s">
        <v>57</v>
      </c>
      <c r="V121" s="16" t="s">
        <v>39</v>
      </c>
      <c r="W121" s="16" t="s">
        <v>39</v>
      </c>
      <c r="X121" s="16" t="s">
        <v>57</v>
      </c>
      <c r="Y121" s="163" t="s">
        <v>113</v>
      </c>
      <c r="Z121" s="16" t="s">
        <v>57</v>
      </c>
      <c r="AA121" s="16" t="s">
        <v>57</v>
      </c>
      <c r="AB121" s="16" t="s">
        <v>39</v>
      </c>
      <c r="AC121" s="16" t="s">
        <v>39</v>
      </c>
      <c r="AD121" s="16" t="s">
        <v>79</v>
      </c>
      <c r="AE121" s="19" t="s">
        <v>79</v>
      </c>
    </row>
    <row r="122" spans="1:31" ht="15.75" thickBot="1" x14ac:dyDescent="0.3">
      <c r="A122" s="442"/>
      <c r="B122" s="58" t="s">
        <v>23</v>
      </c>
      <c r="C122" s="324" t="s">
        <v>113</v>
      </c>
      <c r="D122" s="325" t="s">
        <v>113</v>
      </c>
      <c r="E122" s="325" t="s">
        <v>39</v>
      </c>
      <c r="F122" s="326" t="s">
        <v>39</v>
      </c>
      <c r="G122" s="328" t="s">
        <v>113</v>
      </c>
      <c r="H122" s="326" t="s">
        <v>113</v>
      </c>
      <c r="I122" s="328" t="s">
        <v>113</v>
      </c>
      <c r="J122" s="325" t="s">
        <v>113</v>
      </c>
      <c r="K122" s="325" t="s">
        <v>113</v>
      </c>
      <c r="L122" s="326" t="s">
        <v>113</v>
      </c>
      <c r="M122" s="328" t="s">
        <v>57</v>
      </c>
      <c r="N122" s="327" t="s">
        <v>113</v>
      </c>
      <c r="O122" s="328" t="s">
        <v>39</v>
      </c>
      <c r="P122" s="325" t="s">
        <v>113</v>
      </c>
      <c r="Q122" s="325" t="s">
        <v>113</v>
      </c>
      <c r="R122" s="328" t="s">
        <v>39</v>
      </c>
      <c r="S122" s="326" t="s">
        <v>57</v>
      </c>
      <c r="T122" s="328" t="s">
        <v>39</v>
      </c>
      <c r="U122" s="325" t="s">
        <v>57</v>
      </c>
      <c r="V122" s="325" t="s">
        <v>39</v>
      </c>
      <c r="W122" s="325" t="s">
        <v>39</v>
      </c>
      <c r="X122" s="325" t="s">
        <v>57</v>
      </c>
      <c r="Y122" s="328" t="s">
        <v>113</v>
      </c>
      <c r="Z122" s="325" t="s">
        <v>57</v>
      </c>
      <c r="AA122" s="325" t="s">
        <v>57</v>
      </c>
      <c r="AB122" s="325" t="s">
        <v>39</v>
      </c>
      <c r="AC122" s="325" t="s">
        <v>39</v>
      </c>
      <c r="AD122" s="325" t="s">
        <v>79</v>
      </c>
      <c r="AE122" s="326" t="s">
        <v>79</v>
      </c>
    </row>
    <row r="123" spans="1:31" x14ac:dyDescent="0.25">
      <c r="A123" s="473">
        <v>2016</v>
      </c>
      <c r="B123" s="331" t="s">
        <v>12</v>
      </c>
      <c r="C123" s="178" t="s">
        <v>113</v>
      </c>
      <c r="D123" s="165" t="s">
        <v>113</v>
      </c>
      <c r="E123" s="165" t="s">
        <v>39</v>
      </c>
      <c r="F123" s="177" t="s">
        <v>39</v>
      </c>
      <c r="G123" s="176" t="s">
        <v>113</v>
      </c>
      <c r="H123" s="177" t="s">
        <v>113</v>
      </c>
      <c r="I123" s="176" t="s">
        <v>113</v>
      </c>
      <c r="J123" s="165" t="s">
        <v>113</v>
      </c>
      <c r="K123" s="165" t="s">
        <v>113</v>
      </c>
      <c r="L123" s="177" t="s">
        <v>113</v>
      </c>
      <c r="M123" s="176" t="s">
        <v>57</v>
      </c>
      <c r="N123" s="177" t="s">
        <v>113</v>
      </c>
      <c r="O123" s="176" t="s">
        <v>39</v>
      </c>
      <c r="P123" s="165" t="s">
        <v>113</v>
      </c>
      <c r="Q123" s="165" t="s">
        <v>113</v>
      </c>
      <c r="R123" s="165" t="s">
        <v>39</v>
      </c>
      <c r="S123" s="177" t="s">
        <v>57</v>
      </c>
      <c r="T123" s="176" t="s">
        <v>39</v>
      </c>
      <c r="U123" s="165" t="s">
        <v>57</v>
      </c>
      <c r="V123" s="165" t="s">
        <v>39</v>
      </c>
      <c r="W123" s="165" t="s">
        <v>39</v>
      </c>
      <c r="X123" s="165" t="s">
        <v>57</v>
      </c>
      <c r="Y123" s="165" t="s">
        <v>113</v>
      </c>
      <c r="Z123" s="165" t="s">
        <v>57</v>
      </c>
      <c r="AA123" s="165" t="s">
        <v>57</v>
      </c>
      <c r="AB123" s="165" t="s">
        <v>39</v>
      </c>
      <c r="AC123" s="165" t="s">
        <v>39</v>
      </c>
      <c r="AD123" s="165" t="s">
        <v>79</v>
      </c>
      <c r="AE123" s="177" t="s">
        <v>79</v>
      </c>
    </row>
    <row r="124" spans="1:31" x14ac:dyDescent="0.25">
      <c r="A124" s="474"/>
      <c r="B124" s="332" t="s">
        <v>13</v>
      </c>
      <c r="C124" s="172" t="s">
        <v>113</v>
      </c>
      <c r="D124" s="16" t="s">
        <v>113</v>
      </c>
      <c r="E124" s="16" t="s">
        <v>39</v>
      </c>
      <c r="F124" s="19" t="s">
        <v>39</v>
      </c>
      <c r="G124" s="163" t="s">
        <v>113</v>
      </c>
      <c r="H124" s="19" t="s">
        <v>113</v>
      </c>
      <c r="I124" s="163" t="s">
        <v>113</v>
      </c>
      <c r="J124" s="16" t="s">
        <v>113</v>
      </c>
      <c r="K124" s="16" t="s">
        <v>113</v>
      </c>
      <c r="L124" s="19" t="s">
        <v>113</v>
      </c>
      <c r="M124" s="163" t="s">
        <v>57</v>
      </c>
      <c r="N124" s="19" t="s">
        <v>113</v>
      </c>
      <c r="O124" s="163" t="s">
        <v>39</v>
      </c>
      <c r="P124" s="16" t="s">
        <v>113</v>
      </c>
      <c r="Q124" s="16" t="s">
        <v>39</v>
      </c>
      <c r="R124" s="16" t="s">
        <v>39</v>
      </c>
      <c r="S124" s="19" t="s">
        <v>57</v>
      </c>
      <c r="T124" s="163" t="s">
        <v>39</v>
      </c>
      <c r="U124" s="16" t="s">
        <v>57</v>
      </c>
      <c r="V124" s="16" t="s">
        <v>39</v>
      </c>
      <c r="W124" s="16" t="s">
        <v>39</v>
      </c>
      <c r="X124" s="16" t="s">
        <v>57</v>
      </c>
      <c r="Y124" s="16" t="s">
        <v>113</v>
      </c>
      <c r="Z124" s="16" t="s">
        <v>57</v>
      </c>
      <c r="AA124" s="16" t="s">
        <v>57</v>
      </c>
      <c r="AB124" s="16" t="s">
        <v>39</v>
      </c>
      <c r="AC124" s="16" t="s">
        <v>39</v>
      </c>
      <c r="AD124" s="16" t="s">
        <v>79</v>
      </c>
      <c r="AE124" s="19" t="s">
        <v>79</v>
      </c>
    </row>
    <row r="125" spans="1:31" x14ac:dyDescent="0.25">
      <c r="A125" s="474"/>
      <c r="B125" s="332" t="s">
        <v>14</v>
      </c>
      <c r="C125" s="172" t="s">
        <v>113</v>
      </c>
      <c r="D125" s="16" t="s">
        <v>39</v>
      </c>
      <c r="E125" s="16" t="s">
        <v>39</v>
      </c>
      <c r="F125" s="19" t="s">
        <v>39</v>
      </c>
      <c r="G125" s="163" t="s">
        <v>113</v>
      </c>
      <c r="H125" s="19" t="s">
        <v>113</v>
      </c>
      <c r="I125" s="163" t="s">
        <v>113</v>
      </c>
      <c r="J125" s="16" t="s">
        <v>113</v>
      </c>
      <c r="K125" s="16" t="s">
        <v>113</v>
      </c>
      <c r="L125" s="19" t="s">
        <v>113</v>
      </c>
      <c r="M125" s="163" t="s">
        <v>57</v>
      </c>
      <c r="N125" s="19" t="s">
        <v>113</v>
      </c>
      <c r="O125" s="163" t="s">
        <v>39</v>
      </c>
      <c r="P125" s="16" t="s">
        <v>113</v>
      </c>
      <c r="Q125" s="16" t="s">
        <v>39</v>
      </c>
      <c r="R125" s="16" t="s">
        <v>39</v>
      </c>
      <c r="S125" s="19" t="s">
        <v>57</v>
      </c>
      <c r="T125" s="163" t="s">
        <v>39</v>
      </c>
      <c r="U125" s="16" t="s">
        <v>57</v>
      </c>
      <c r="V125" s="16" t="s">
        <v>39</v>
      </c>
      <c r="W125" s="16" t="s">
        <v>39</v>
      </c>
      <c r="X125" s="16" t="s">
        <v>57</v>
      </c>
      <c r="Y125" s="16" t="s">
        <v>113</v>
      </c>
      <c r="Z125" s="16" t="s">
        <v>57</v>
      </c>
      <c r="AA125" s="16" t="s">
        <v>57</v>
      </c>
      <c r="AB125" s="16" t="s">
        <v>39</v>
      </c>
      <c r="AC125" s="16" t="s">
        <v>39</v>
      </c>
      <c r="AD125" s="16" t="s">
        <v>79</v>
      </c>
      <c r="AE125" s="19" t="s">
        <v>79</v>
      </c>
    </row>
    <row r="126" spans="1:31" x14ac:dyDescent="0.25">
      <c r="A126" s="474"/>
      <c r="B126" s="332" t="s">
        <v>15</v>
      </c>
      <c r="C126" s="172" t="s">
        <v>113</v>
      </c>
      <c r="D126" s="16" t="s">
        <v>39</v>
      </c>
      <c r="E126" s="16" t="s">
        <v>39</v>
      </c>
      <c r="F126" s="19" t="s">
        <v>39</v>
      </c>
      <c r="G126" s="163" t="s">
        <v>113</v>
      </c>
      <c r="H126" s="19" t="s">
        <v>113</v>
      </c>
      <c r="I126" s="163" t="s">
        <v>113</v>
      </c>
      <c r="J126" s="16" t="s">
        <v>113</v>
      </c>
      <c r="K126" s="16" t="s">
        <v>113</v>
      </c>
      <c r="L126" s="19" t="s">
        <v>113</v>
      </c>
      <c r="M126" s="163" t="s">
        <v>57</v>
      </c>
      <c r="N126" s="19" t="s">
        <v>113</v>
      </c>
      <c r="O126" s="163" t="s">
        <v>39</v>
      </c>
      <c r="P126" s="16" t="s">
        <v>113</v>
      </c>
      <c r="Q126" s="16" t="s">
        <v>39</v>
      </c>
      <c r="R126" s="16" t="s">
        <v>39</v>
      </c>
      <c r="S126" s="19" t="s">
        <v>57</v>
      </c>
      <c r="T126" s="163" t="s">
        <v>39</v>
      </c>
      <c r="U126" s="16" t="s">
        <v>57</v>
      </c>
      <c r="V126" s="16" t="s">
        <v>39</v>
      </c>
      <c r="W126" s="16" t="s">
        <v>39</v>
      </c>
      <c r="X126" s="16" t="s">
        <v>57</v>
      </c>
      <c r="Y126" s="16" t="s">
        <v>113</v>
      </c>
      <c r="Z126" s="16" t="s">
        <v>57</v>
      </c>
      <c r="AA126" s="16" t="s">
        <v>57</v>
      </c>
      <c r="AB126" s="16" t="s">
        <v>39</v>
      </c>
      <c r="AC126" s="16" t="s">
        <v>39</v>
      </c>
      <c r="AD126" s="16" t="s">
        <v>79</v>
      </c>
      <c r="AE126" s="19" t="s">
        <v>79</v>
      </c>
    </row>
    <row r="127" spans="1:31" x14ac:dyDescent="0.25">
      <c r="A127" s="474"/>
      <c r="B127" s="332" t="s">
        <v>16</v>
      </c>
      <c r="C127" s="172" t="s">
        <v>39</v>
      </c>
      <c r="D127" s="16" t="s">
        <v>39</v>
      </c>
      <c r="E127" s="16" t="s">
        <v>39</v>
      </c>
      <c r="F127" s="19" t="s">
        <v>39</v>
      </c>
      <c r="G127" s="163" t="s">
        <v>113</v>
      </c>
      <c r="H127" s="19" t="s">
        <v>113</v>
      </c>
      <c r="I127" s="163" t="s">
        <v>113</v>
      </c>
      <c r="J127" s="16" t="s">
        <v>113</v>
      </c>
      <c r="K127" s="16" t="s">
        <v>113</v>
      </c>
      <c r="L127" s="19" t="s">
        <v>113</v>
      </c>
      <c r="M127" s="163" t="s">
        <v>57</v>
      </c>
      <c r="N127" s="19" t="s">
        <v>113</v>
      </c>
      <c r="O127" s="163" t="s">
        <v>39</v>
      </c>
      <c r="P127" s="16" t="s">
        <v>113</v>
      </c>
      <c r="Q127" s="16" t="s">
        <v>39</v>
      </c>
      <c r="R127" s="16" t="s">
        <v>39</v>
      </c>
      <c r="S127" s="19" t="s">
        <v>57</v>
      </c>
      <c r="T127" s="163" t="s">
        <v>39</v>
      </c>
      <c r="U127" s="16" t="s">
        <v>57</v>
      </c>
      <c r="V127" s="16" t="s">
        <v>39</v>
      </c>
      <c r="W127" s="16" t="s">
        <v>39</v>
      </c>
      <c r="X127" s="16" t="s">
        <v>57</v>
      </c>
      <c r="Y127" s="16" t="s">
        <v>113</v>
      </c>
      <c r="Z127" s="16" t="s">
        <v>57</v>
      </c>
      <c r="AA127" s="16" t="s">
        <v>57</v>
      </c>
      <c r="AB127" s="16" t="s">
        <v>39</v>
      </c>
      <c r="AC127" s="16" t="s">
        <v>39</v>
      </c>
      <c r="AD127" s="16" t="s">
        <v>79</v>
      </c>
      <c r="AE127" s="19" t="s">
        <v>79</v>
      </c>
    </row>
    <row r="128" spans="1:31" x14ac:dyDescent="0.25">
      <c r="A128" s="474"/>
      <c r="B128" s="332" t="s">
        <v>17</v>
      </c>
      <c r="C128" s="172" t="s">
        <v>39</v>
      </c>
      <c r="D128" s="16" t="s">
        <v>39</v>
      </c>
      <c r="E128" s="16" t="s">
        <v>39</v>
      </c>
      <c r="F128" s="19" t="s">
        <v>39</v>
      </c>
      <c r="G128" s="163" t="s">
        <v>39</v>
      </c>
      <c r="H128" s="19" t="s">
        <v>113</v>
      </c>
      <c r="I128" s="163" t="s">
        <v>113</v>
      </c>
      <c r="J128" s="16" t="s">
        <v>113</v>
      </c>
      <c r="K128" s="16" t="s">
        <v>113</v>
      </c>
      <c r="L128" s="19" t="s">
        <v>113</v>
      </c>
      <c r="M128" s="163" t="s">
        <v>57</v>
      </c>
      <c r="N128" s="19" t="s">
        <v>113</v>
      </c>
      <c r="O128" s="163" t="s">
        <v>39</v>
      </c>
      <c r="P128" s="16" t="s">
        <v>113</v>
      </c>
      <c r="Q128" s="16" t="s">
        <v>39</v>
      </c>
      <c r="R128" s="16" t="s">
        <v>39</v>
      </c>
      <c r="S128" s="19" t="s">
        <v>57</v>
      </c>
      <c r="T128" s="163" t="s">
        <v>39</v>
      </c>
      <c r="U128" s="16" t="s">
        <v>57</v>
      </c>
      <c r="V128" s="16" t="s">
        <v>39</v>
      </c>
      <c r="W128" s="16" t="s">
        <v>39</v>
      </c>
      <c r="X128" s="16" t="s">
        <v>57</v>
      </c>
      <c r="Y128" s="16" t="s">
        <v>113</v>
      </c>
      <c r="Z128" s="16" t="s">
        <v>57</v>
      </c>
      <c r="AA128" s="16" t="s">
        <v>57</v>
      </c>
      <c r="AB128" s="16" t="s">
        <v>39</v>
      </c>
      <c r="AC128" s="16" t="s">
        <v>39</v>
      </c>
      <c r="AD128" s="16" t="s">
        <v>79</v>
      </c>
      <c r="AE128" s="19" t="s">
        <v>79</v>
      </c>
    </row>
    <row r="129" spans="1:31" x14ac:dyDescent="0.25">
      <c r="A129" s="474"/>
      <c r="B129" s="332" t="s">
        <v>18</v>
      </c>
      <c r="C129" s="172" t="s">
        <v>39</v>
      </c>
      <c r="D129" s="16" t="s">
        <v>39</v>
      </c>
      <c r="E129" s="16" t="s">
        <v>39</v>
      </c>
      <c r="F129" s="19" t="s">
        <v>39</v>
      </c>
      <c r="G129" s="163" t="s">
        <v>39</v>
      </c>
      <c r="H129" s="19" t="s">
        <v>113</v>
      </c>
      <c r="I129" s="163" t="s">
        <v>113</v>
      </c>
      <c r="J129" s="16" t="s">
        <v>113</v>
      </c>
      <c r="K129" s="16" t="s">
        <v>113</v>
      </c>
      <c r="L129" s="19" t="s">
        <v>113</v>
      </c>
      <c r="M129" s="163" t="s">
        <v>39</v>
      </c>
      <c r="N129" s="19" t="s">
        <v>113</v>
      </c>
      <c r="O129" s="163" t="s">
        <v>39</v>
      </c>
      <c r="P129" s="16" t="s">
        <v>113</v>
      </c>
      <c r="Q129" s="16" t="s">
        <v>39</v>
      </c>
      <c r="R129" s="16" t="s">
        <v>39</v>
      </c>
      <c r="S129" s="19" t="s">
        <v>39</v>
      </c>
      <c r="T129" s="163" t="s">
        <v>39</v>
      </c>
      <c r="U129" s="16" t="s">
        <v>39</v>
      </c>
      <c r="V129" s="16" t="s">
        <v>39</v>
      </c>
      <c r="W129" s="16" t="s">
        <v>39</v>
      </c>
      <c r="X129" s="16" t="s">
        <v>39</v>
      </c>
      <c r="Y129" s="16" t="s">
        <v>113</v>
      </c>
      <c r="Z129" s="16" t="s">
        <v>39</v>
      </c>
      <c r="AA129" s="16" t="s">
        <v>39</v>
      </c>
      <c r="AB129" s="16" t="s">
        <v>39</v>
      </c>
      <c r="AC129" s="16" t="s">
        <v>39</v>
      </c>
      <c r="AD129" s="16" t="s">
        <v>79</v>
      </c>
      <c r="AE129" s="19" t="s">
        <v>79</v>
      </c>
    </row>
    <row r="130" spans="1:31" x14ac:dyDescent="0.25">
      <c r="A130" s="474"/>
      <c r="B130" s="332" t="s">
        <v>19</v>
      </c>
      <c r="C130" s="172" t="s">
        <v>39</v>
      </c>
      <c r="D130" s="16" t="s">
        <v>39</v>
      </c>
      <c r="E130" s="16" t="s">
        <v>39</v>
      </c>
      <c r="F130" s="19" t="s">
        <v>39</v>
      </c>
      <c r="G130" s="163" t="s">
        <v>39</v>
      </c>
      <c r="H130" s="19" t="s">
        <v>113</v>
      </c>
      <c r="I130" s="163" t="s">
        <v>113</v>
      </c>
      <c r="J130" s="16" t="s">
        <v>113</v>
      </c>
      <c r="K130" s="16" t="s">
        <v>113</v>
      </c>
      <c r="L130" s="19" t="s">
        <v>113</v>
      </c>
      <c r="M130" s="163" t="s">
        <v>39</v>
      </c>
      <c r="N130" s="19" t="s">
        <v>113</v>
      </c>
      <c r="O130" s="163" t="s">
        <v>39</v>
      </c>
      <c r="P130" s="16" t="s">
        <v>113</v>
      </c>
      <c r="Q130" s="16" t="s">
        <v>39</v>
      </c>
      <c r="R130" s="16" t="s">
        <v>39</v>
      </c>
      <c r="S130" s="19" t="s">
        <v>39</v>
      </c>
      <c r="T130" s="163" t="s">
        <v>39</v>
      </c>
      <c r="U130" s="16" t="s">
        <v>39</v>
      </c>
      <c r="V130" s="16" t="s">
        <v>39</v>
      </c>
      <c r="W130" s="16" t="s">
        <v>39</v>
      </c>
      <c r="X130" s="16" t="s">
        <v>39</v>
      </c>
      <c r="Y130" s="16" t="s">
        <v>113</v>
      </c>
      <c r="Z130" s="16" t="s">
        <v>39</v>
      </c>
      <c r="AA130" s="16" t="s">
        <v>39</v>
      </c>
      <c r="AB130" s="16" t="s">
        <v>39</v>
      </c>
      <c r="AC130" s="16" t="s">
        <v>39</v>
      </c>
      <c r="AD130" s="16" t="s">
        <v>79</v>
      </c>
      <c r="AE130" s="19" t="s">
        <v>79</v>
      </c>
    </row>
    <row r="131" spans="1:31" x14ac:dyDescent="0.25">
      <c r="A131" s="474"/>
      <c r="B131" s="332" t="s">
        <v>20</v>
      </c>
      <c r="C131" s="172" t="s">
        <v>39</v>
      </c>
      <c r="D131" s="16" t="s">
        <v>39</v>
      </c>
      <c r="E131" s="16" t="s">
        <v>39</v>
      </c>
      <c r="F131" s="19" t="s">
        <v>39</v>
      </c>
      <c r="G131" s="163" t="s">
        <v>39</v>
      </c>
      <c r="H131" s="19" t="s">
        <v>113</v>
      </c>
      <c r="I131" s="163" t="s">
        <v>113</v>
      </c>
      <c r="J131" s="16" t="s">
        <v>113</v>
      </c>
      <c r="K131" s="16" t="s">
        <v>113</v>
      </c>
      <c r="L131" s="19" t="s">
        <v>113</v>
      </c>
      <c r="M131" s="163" t="s">
        <v>39</v>
      </c>
      <c r="N131" s="19" t="s">
        <v>113</v>
      </c>
      <c r="O131" s="163" t="s">
        <v>39</v>
      </c>
      <c r="P131" s="16" t="s">
        <v>113</v>
      </c>
      <c r="Q131" s="16" t="s">
        <v>39</v>
      </c>
      <c r="R131" s="16" t="s">
        <v>39</v>
      </c>
      <c r="S131" s="19" t="s">
        <v>39</v>
      </c>
      <c r="T131" s="163" t="s">
        <v>39</v>
      </c>
      <c r="U131" s="16" t="s">
        <v>39</v>
      </c>
      <c r="V131" s="16" t="s">
        <v>39</v>
      </c>
      <c r="W131" s="16" t="s">
        <v>39</v>
      </c>
      <c r="X131" s="16" t="s">
        <v>39</v>
      </c>
      <c r="Y131" s="16" t="s">
        <v>113</v>
      </c>
      <c r="Z131" s="16" t="s">
        <v>39</v>
      </c>
      <c r="AA131" s="16" t="s">
        <v>39</v>
      </c>
      <c r="AB131" s="16" t="s">
        <v>39</v>
      </c>
      <c r="AC131" s="16" t="s">
        <v>39</v>
      </c>
      <c r="AD131" s="16" t="s">
        <v>79</v>
      </c>
      <c r="AE131" s="19" t="s">
        <v>79</v>
      </c>
    </row>
    <row r="132" spans="1:31" x14ac:dyDescent="0.25">
      <c r="A132" s="474"/>
      <c r="B132" s="332" t="s">
        <v>21</v>
      </c>
      <c r="C132" s="172" t="s">
        <v>39</v>
      </c>
      <c r="D132" s="16" t="s">
        <v>39</v>
      </c>
      <c r="E132" s="16" t="s">
        <v>39</v>
      </c>
      <c r="F132" s="19" t="s">
        <v>39</v>
      </c>
      <c r="G132" s="163" t="s">
        <v>39</v>
      </c>
      <c r="H132" s="19" t="s">
        <v>113</v>
      </c>
      <c r="I132" s="163" t="s">
        <v>113</v>
      </c>
      <c r="J132" s="16" t="s">
        <v>113</v>
      </c>
      <c r="K132" s="16" t="s">
        <v>113</v>
      </c>
      <c r="L132" s="19" t="s">
        <v>113</v>
      </c>
      <c r="M132" s="163" t="s">
        <v>39</v>
      </c>
      <c r="N132" s="19" t="s">
        <v>113</v>
      </c>
      <c r="O132" s="163" t="s">
        <v>39</v>
      </c>
      <c r="P132" s="16" t="s">
        <v>113</v>
      </c>
      <c r="Q132" s="16" t="s">
        <v>39</v>
      </c>
      <c r="R132" s="16" t="s">
        <v>39</v>
      </c>
      <c r="S132" s="19" t="s">
        <v>39</v>
      </c>
      <c r="T132" s="163" t="s">
        <v>39</v>
      </c>
      <c r="U132" s="16" t="s">
        <v>39</v>
      </c>
      <c r="V132" s="16" t="s">
        <v>39</v>
      </c>
      <c r="W132" s="16" t="s">
        <v>39</v>
      </c>
      <c r="X132" s="16" t="s">
        <v>39</v>
      </c>
      <c r="Y132" s="16" t="s">
        <v>113</v>
      </c>
      <c r="Z132" s="16" t="s">
        <v>39</v>
      </c>
      <c r="AA132" s="16" t="s">
        <v>39</v>
      </c>
      <c r="AB132" s="16" t="s">
        <v>39</v>
      </c>
      <c r="AC132" s="16" t="s">
        <v>39</v>
      </c>
      <c r="AD132" s="16" t="s">
        <v>79</v>
      </c>
      <c r="AE132" s="19" t="s">
        <v>79</v>
      </c>
    </row>
    <row r="133" spans="1:31" x14ac:dyDescent="0.25">
      <c r="A133" s="474"/>
      <c r="B133" s="332" t="s">
        <v>22</v>
      </c>
      <c r="C133" s="172" t="s">
        <v>39</v>
      </c>
      <c r="D133" s="16" t="s">
        <v>39</v>
      </c>
      <c r="E133" s="16" t="s">
        <v>39</v>
      </c>
      <c r="F133" s="19" t="s">
        <v>39</v>
      </c>
      <c r="G133" s="163" t="s">
        <v>39</v>
      </c>
      <c r="H133" s="19" t="s">
        <v>113</v>
      </c>
      <c r="I133" s="163" t="s">
        <v>113</v>
      </c>
      <c r="J133" s="16" t="s">
        <v>113</v>
      </c>
      <c r="K133" s="16" t="s">
        <v>113</v>
      </c>
      <c r="L133" s="19" t="s">
        <v>113</v>
      </c>
      <c r="M133" s="163" t="s">
        <v>39</v>
      </c>
      <c r="N133" s="19" t="s">
        <v>113</v>
      </c>
      <c r="O133" s="163" t="s">
        <v>39</v>
      </c>
      <c r="P133" s="16" t="s">
        <v>113</v>
      </c>
      <c r="Q133" s="16" t="s">
        <v>39</v>
      </c>
      <c r="R133" s="16" t="s">
        <v>39</v>
      </c>
      <c r="S133" s="19" t="s">
        <v>39</v>
      </c>
      <c r="T133" s="163" t="s">
        <v>39</v>
      </c>
      <c r="U133" s="16" t="s">
        <v>39</v>
      </c>
      <c r="V133" s="16" t="s">
        <v>39</v>
      </c>
      <c r="W133" s="16" t="s">
        <v>39</v>
      </c>
      <c r="X133" s="16" t="s">
        <v>39</v>
      </c>
      <c r="Y133" s="16" t="s">
        <v>113</v>
      </c>
      <c r="Z133" s="16" t="s">
        <v>39</v>
      </c>
      <c r="AA133" s="16" t="s">
        <v>39</v>
      </c>
      <c r="AB133" s="16" t="s">
        <v>39</v>
      </c>
      <c r="AC133" s="16" t="s">
        <v>39</v>
      </c>
      <c r="AD133" s="16" t="s">
        <v>79</v>
      </c>
      <c r="AE133" s="19" t="s">
        <v>79</v>
      </c>
    </row>
    <row r="134" spans="1:31" ht="15.75" thickBot="1" x14ac:dyDescent="0.3">
      <c r="A134" s="474"/>
      <c r="B134" s="346" t="s">
        <v>23</v>
      </c>
      <c r="C134" s="324" t="s">
        <v>39</v>
      </c>
      <c r="D134" s="325" t="s">
        <v>39</v>
      </c>
      <c r="E134" s="325" t="s">
        <v>39</v>
      </c>
      <c r="F134" s="326" t="s">
        <v>39</v>
      </c>
      <c r="G134" s="328" t="s">
        <v>39</v>
      </c>
      <c r="H134" s="326" t="s">
        <v>113</v>
      </c>
      <c r="I134" s="328" t="s">
        <v>113</v>
      </c>
      <c r="J134" s="325" t="s">
        <v>113</v>
      </c>
      <c r="K134" s="325" t="s">
        <v>113</v>
      </c>
      <c r="L134" s="326" t="s">
        <v>113</v>
      </c>
      <c r="M134" s="328" t="s">
        <v>39</v>
      </c>
      <c r="N134" s="326" t="s">
        <v>113</v>
      </c>
      <c r="O134" s="328" t="s">
        <v>39</v>
      </c>
      <c r="P134" s="325" t="s">
        <v>113</v>
      </c>
      <c r="Q134" s="325" t="s">
        <v>39</v>
      </c>
      <c r="R134" s="325" t="s">
        <v>39</v>
      </c>
      <c r="S134" s="326" t="s">
        <v>39</v>
      </c>
      <c r="T134" s="328" t="s">
        <v>39</v>
      </c>
      <c r="U134" s="325" t="s">
        <v>39</v>
      </c>
      <c r="V134" s="325" t="s">
        <v>39</v>
      </c>
      <c r="W134" s="325" t="s">
        <v>39</v>
      </c>
      <c r="X134" s="325" t="s">
        <v>39</v>
      </c>
      <c r="Y134" s="325" t="s">
        <v>113</v>
      </c>
      <c r="Z134" s="325" t="s">
        <v>39</v>
      </c>
      <c r="AA134" s="325" t="s">
        <v>39</v>
      </c>
      <c r="AB134" s="325" t="s">
        <v>39</v>
      </c>
      <c r="AC134" s="325" t="s">
        <v>39</v>
      </c>
      <c r="AD134" s="325" t="s">
        <v>79</v>
      </c>
      <c r="AE134" s="326" t="s">
        <v>79</v>
      </c>
    </row>
    <row r="135" spans="1:31" x14ac:dyDescent="0.25">
      <c r="A135" s="473">
        <v>2017</v>
      </c>
      <c r="B135" s="331" t="s">
        <v>12</v>
      </c>
      <c r="C135" s="178" t="s">
        <v>39</v>
      </c>
      <c r="D135" s="165" t="s">
        <v>39</v>
      </c>
      <c r="E135" s="165" t="s">
        <v>39</v>
      </c>
      <c r="F135" s="177" t="s">
        <v>39</v>
      </c>
      <c r="G135" s="176" t="s">
        <v>39</v>
      </c>
      <c r="H135" s="177" t="s">
        <v>113</v>
      </c>
      <c r="I135" s="176" t="s">
        <v>113</v>
      </c>
      <c r="J135" s="165" t="s">
        <v>113</v>
      </c>
      <c r="K135" s="165" t="s">
        <v>113</v>
      </c>
      <c r="L135" s="177" t="s">
        <v>113</v>
      </c>
      <c r="M135" s="176" t="s">
        <v>39</v>
      </c>
      <c r="N135" s="177" t="s">
        <v>113</v>
      </c>
      <c r="O135" s="176" t="s">
        <v>39</v>
      </c>
      <c r="P135" s="165" t="s">
        <v>113</v>
      </c>
      <c r="Q135" s="165" t="s">
        <v>39</v>
      </c>
      <c r="R135" s="165" t="s">
        <v>39</v>
      </c>
      <c r="S135" s="177" t="s">
        <v>39</v>
      </c>
      <c r="T135" s="176" t="s">
        <v>39</v>
      </c>
      <c r="U135" s="165" t="s">
        <v>39</v>
      </c>
      <c r="V135" s="165" t="s">
        <v>39</v>
      </c>
      <c r="W135" s="165" t="s">
        <v>39</v>
      </c>
      <c r="X135" s="165" t="s">
        <v>39</v>
      </c>
      <c r="Y135" s="165" t="s">
        <v>113</v>
      </c>
      <c r="Z135" s="165" t="s">
        <v>39</v>
      </c>
      <c r="AA135" s="165" t="s">
        <v>39</v>
      </c>
      <c r="AB135" s="165" t="s">
        <v>39</v>
      </c>
      <c r="AC135" s="165" t="s">
        <v>39</v>
      </c>
      <c r="AD135" s="165" t="s">
        <v>79</v>
      </c>
      <c r="AE135" s="177" t="s">
        <v>79</v>
      </c>
    </row>
    <row r="136" spans="1:31" x14ac:dyDescent="0.25">
      <c r="A136" s="474"/>
      <c r="B136" s="332" t="s">
        <v>13</v>
      </c>
      <c r="C136" s="172" t="s">
        <v>39</v>
      </c>
      <c r="D136" s="16" t="s">
        <v>39</v>
      </c>
      <c r="E136" s="16" t="s">
        <v>39</v>
      </c>
      <c r="F136" s="19" t="s">
        <v>39</v>
      </c>
      <c r="G136" s="163" t="s">
        <v>39</v>
      </c>
      <c r="H136" s="19" t="s">
        <v>113</v>
      </c>
      <c r="I136" s="163" t="s">
        <v>113</v>
      </c>
      <c r="J136" s="16" t="s">
        <v>113</v>
      </c>
      <c r="K136" s="16" t="s">
        <v>113</v>
      </c>
      <c r="L136" s="19" t="s">
        <v>113</v>
      </c>
      <c r="M136" s="163" t="s">
        <v>39</v>
      </c>
      <c r="N136" s="19" t="s">
        <v>113</v>
      </c>
      <c r="O136" s="163" t="s">
        <v>39</v>
      </c>
      <c r="P136" s="16" t="s">
        <v>113</v>
      </c>
      <c r="Q136" s="16" t="s">
        <v>39</v>
      </c>
      <c r="R136" s="16" t="s">
        <v>39</v>
      </c>
      <c r="S136" s="19" t="s">
        <v>39</v>
      </c>
      <c r="T136" s="163" t="s">
        <v>39</v>
      </c>
      <c r="U136" s="16" t="s">
        <v>39</v>
      </c>
      <c r="V136" s="16" t="s">
        <v>39</v>
      </c>
      <c r="W136" s="16" t="s">
        <v>39</v>
      </c>
      <c r="X136" s="16" t="s">
        <v>39</v>
      </c>
      <c r="Y136" s="16" t="s">
        <v>113</v>
      </c>
      <c r="Z136" s="16" t="s">
        <v>39</v>
      </c>
      <c r="AA136" s="16" t="s">
        <v>39</v>
      </c>
      <c r="AB136" s="16" t="s">
        <v>39</v>
      </c>
      <c r="AC136" s="16" t="s">
        <v>39</v>
      </c>
      <c r="AD136" s="16" t="s">
        <v>79</v>
      </c>
      <c r="AE136" s="19" t="s">
        <v>79</v>
      </c>
    </row>
    <row r="137" spans="1:31" x14ac:dyDescent="0.25">
      <c r="A137" s="474"/>
      <c r="B137" s="332" t="s">
        <v>14</v>
      </c>
      <c r="C137" s="172" t="s">
        <v>39</v>
      </c>
      <c r="D137" s="16" t="s">
        <v>39</v>
      </c>
      <c r="E137" s="16" t="s">
        <v>39</v>
      </c>
      <c r="F137" s="19" t="s">
        <v>39</v>
      </c>
      <c r="G137" s="163" t="s">
        <v>39</v>
      </c>
      <c r="H137" s="19" t="s">
        <v>113</v>
      </c>
      <c r="I137" s="163" t="s">
        <v>113</v>
      </c>
      <c r="J137" s="16" t="s">
        <v>113</v>
      </c>
      <c r="K137" s="16" t="s">
        <v>113</v>
      </c>
      <c r="L137" s="19" t="s">
        <v>113</v>
      </c>
      <c r="M137" s="163" t="s">
        <v>39</v>
      </c>
      <c r="N137" s="19" t="s">
        <v>113</v>
      </c>
      <c r="O137" s="163" t="s">
        <v>39</v>
      </c>
      <c r="P137" s="16" t="s">
        <v>113</v>
      </c>
      <c r="Q137" s="16" t="s">
        <v>39</v>
      </c>
      <c r="R137" s="16" t="s">
        <v>39</v>
      </c>
      <c r="S137" s="19" t="s">
        <v>39</v>
      </c>
      <c r="T137" s="163" t="s">
        <v>39</v>
      </c>
      <c r="U137" s="16" t="s">
        <v>39</v>
      </c>
      <c r="V137" s="16" t="s">
        <v>39</v>
      </c>
      <c r="W137" s="16" t="s">
        <v>39</v>
      </c>
      <c r="X137" s="16" t="s">
        <v>39</v>
      </c>
      <c r="Y137" s="16" t="s">
        <v>113</v>
      </c>
      <c r="Z137" s="16" t="s">
        <v>39</v>
      </c>
      <c r="AA137" s="16" t="s">
        <v>39</v>
      </c>
      <c r="AB137" s="16" t="s">
        <v>39</v>
      </c>
      <c r="AC137" s="16" t="s">
        <v>39</v>
      </c>
      <c r="AD137" s="16" t="s">
        <v>79</v>
      </c>
      <c r="AE137" s="19" t="s">
        <v>79</v>
      </c>
    </row>
    <row r="138" spans="1:31" x14ac:dyDescent="0.25">
      <c r="A138" s="474"/>
      <c r="B138" s="332" t="s">
        <v>15</v>
      </c>
      <c r="C138" s="172" t="s">
        <v>39</v>
      </c>
      <c r="D138" s="16" t="s">
        <v>39</v>
      </c>
      <c r="E138" s="16" t="s">
        <v>39</v>
      </c>
      <c r="F138" s="19" t="s">
        <v>39</v>
      </c>
      <c r="G138" s="163" t="s">
        <v>39</v>
      </c>
      <c r="H138" s="19" t="s">
        <v>113</v>
      </c>
      <c r="I138" s="163" t="s">
        <v>113</v>
      </c>
      <c r="J138" s="16" t="s">
        <v>113</v>
      </c>
      <c r="K138" s="16" t="s">
        <v>113</v>
      </c>
      <c r="L138" s="19" t="s">
        <v>113</v>
      </c>
      <c r="M138" s="163" t="s">
        <v>39</v>
      </c>
      <c r="N138" s="19" t="s">
        <v>113</v>
      </c>
      <c r="O138" s="163" t="s">
        <v>39</v>
      </c>
      <c r="P138" s="16" t="s">
        <v>113</v>
      </c>
      <c r="Q138" s="16" t="s">
        <v>39</v>
      </c>
      <c r="R138" s="16" t="s">
        <v>39</v>
      </c>
      <c r="S138" s="19" t="s">
        <v>39</v>
      </c>
      <c r="T138" s="163" t="s">
        <v>39</v>
      </c>
      <c r="U138" s="16" t="s">
        <v>39</v>
      </c>
      <c r="V138" s="16" t="s">
        <v>39</v>
      </c>
      <c r="W138" s="16" t="s">
        <v>39</v>
      </c>
      <c r="X138" s="16" t="s">
        <v>39</v>
      </c>
      <c r="Y138" s="16" t="s">
        <v>113</v>
      </c>
      <c r="Z138" s="16" t="s">
        <v>39</v>
      </c>
      <c r="AA138" s="16" t="s">
        <v>39</v>
      </c>
      <c r="AB138" s="16" t="s">
        <v>39</v>
      </c>
      <c r="AC138" s="16" t="s">
        <v>39</v>
      </c>
      <c r="AD138" s="16" t="s">
        <v>79</v>
      </c>
      <c r="AE138" s="19" t="s">
        <v>79</v>
      </c>
    </row>
    <row r="139" spans="1:31" x14ac:dyDescent="0.25">
      <c r="A139" s="474"/>
      <c r="B139" s="332" t="s">
        <v>16</v>
      </c>
      <c r="C139" s="172" t="s">
        <v>39</v>
      </c>
      <c r="D139" s="16" t="s">
        <v>39</v>
      </c>
      <c r="E139" s="16" t="s">
        <v>39</v>
      </c>
      <c r="F139" s="19" t="s">
        <v>39</v>
      </c>
      <c r="G139" s="163" t="s">
        <v>39</v>
      </c>
      <c r="H139" s="19" t="s">
        <v>113</v>
      </c>
      <c r="I139" s="163" t="s">
        <v>113</v>
      </c>
      <c r="J139" s="16" t="s">
        <v>113</v>
      </c>
      <c r="K139" s="16" t="s">
        <v>113</v>
      </c>
      <c r="L139" s="19" t="s">
        <v>113</v>
      </c>
      <c r="M139" s="163" t="s">
        <v>39</v>
      </c>
      <c r="N139" s="19" t="s">
        <v>113</v>
      </c>
      <c r="O139" s="163" t="s">
        <v>39</v>
      </c>
      <c r="P139" s="16" t="s">
        <v>113</v>
      </c>
      <c r="Q139" s="16" t="s">
        <v>39</v>
      </c>
      <c r="R139" s="16" t="s">
        <v>39</v>
      </c>
      <c r="S139" s="19" t="s">
        <v>39</v>
      </c>
      <c r="T139" s="163" t="s">
        <v>39</v>
      </c>
      <c r="U139" s="16" t="s">
        <v>39</v>
      </c>
      <c r="V139" s="16" t="s">
        <v>39</v>
      </c>
      <c r="W139" s="16" t="s">
        <v>39</v>
      </c>
      <c r="X139" s="16" t="s">
        <v>39</v>
      </c>
      <c r="Y139" s="16" t="s">
        <v>113</v>
      </c>
      <c r="Z139" s="16" t="s">
        <v>39</v>
      </c>
      <c r="AA139" s="16" t="s">
        <v>39</v>
      </c>
      <c r="AB139" s="16" t="s">
        <v>39</v>
      </c>
      <c r="AC139" s="16" t="s">
        <v>39</v>
      </c>
      <c r="AD139" s="16" t="s">
        <v>79</v>
      </c>
      <c r="AE139" s="19" t="s">
        <v>79</v>
      </c>
    </row>
    <row r="140" spans="1:31" x14ac:dyDescent="0.25">
      <c r="A140" s="474"/>
      <c r="B140" s="332" t="s">
        <v>17</v>
      </c>
      <c r="C140" s="172" t="s">
        <v>39</v>
      </c>
      <c r="D140" s="16" t="s">
        <v>39</v>
      </c>
      <c r="E140" s="16" t="s">
        <v>39</v>
      </c>
      <c r="F140" s="19" t="s">
        <v>39</v>
      </c>
      <c r="G140" s="163" t="s">
        <v>39</v>
      </c>
      <c r="H140" s="19" t="s">
        <v>113</v>
      </c>
      <c r="I140" s="163" t="s">
        <v>113</v>
      </c>
      <c r="J140" s="16" t="s">
        <v>113</v>
      </c>
      <c r="K140" s="16" t="s">
        <v>113</v>
      </c>
      <c r="L140" s="19" t="s">
        <v>113</v>
      </c>
      <c r="M140" s="163" t="s">
        <v>39</v>
      </c>
      <c r="N140" s="19" t="s">
        <v>113</v>
      </c>
      <c r="O140" s="163" t="s">
        <v>39</v>
      </c>
      <c r="P140" s="16" t="s">
        <v>113</v>
      </c>
      <c r="Q140" s="16" t="s">
        <v>39</v>
      </c>
      <c r="R140" s="16" t="s">
        <v>39</v>
      </c>
      <c r="S140" s="19" t="s">
        <v>39</v>
      </c>
      <c r="T140" s="163" t="s">
        <v>39</v>
      </c>
      <c r="U140" s="16" t="s">
        <v>39</v>
      </c>
      <c r="V140" s="16" t="s">
        <v>39</v>
      </c>
      <c r="W140" s="16" t="s">
        <v>39</v>
      </c>
      <c r="X140" s="16" t="s">
        <v>39</v>
      </c>
      <c r="Y140" s="16" t="s">
        <v>113</v>
      </c>
      <c r="Z140" s="16" t="s">
        <v>39</v>
      </c>
      <c r="AA140" s="16" t="s">
        <v>39</v>
      </c>
      <c r="AB140" s="16" t="s">
        <v>39</v>
      </c>
      <c r="AC140" s="16" t="s">
        <v>39</v>
      </c>
      <c r="AD140" s="16" t="s">
        <v>79</v>
      </c>
      <c r="AE140" s="19" t="s">
        <v>79</v>
      </c>
    </row>
    <row r="141" spans="1:31" x14ac:dyDescent="0.25">
      <c r="A141" s="474"/>
      <c r="B141" s="332" t="s">
        <v>18</v>
      </c>
      <c r="C141" s="172" t="s">
        <v>39</v>
      </c>
      <c r="D141" s="16" t="s">
        <v>39</v>
      </c>
      <c r="E141" s="16" t="s">
        <v>39</v>
      </c>
      <c r="F141" s="19" t="s">
        <v>39</v>
      </c>
      <c r="G141" s="163" t="s">
        <v>39</v>
      </c>
      <c r="H141" s="19" t="s">
        <v>113</v>
      </c>
      <c r="I141" s="163" t="s">
        <v>113</v>
      </c>
      <c r="J141" s="16" t="s">
        <v>113</v>
      </c>
      <c r="K141" s="16" t="s">
        <v>113</v>
      </c>
      <c r="L141" s="19" t="s">
        <v>113</v>
      </c>
      <c r="M141" s="163" t="s">
        <v>39</v>
      </c>
      <c r="N141" s="19" t="s">
        <v>113</v>
      </c>
      <c r="O141" s="163" t="s">
        <v>39</v>
      </c>
      <c r="P141" s="16" t="s">
        <v>113</v>
      </c>
      <c r="Q141" s="16" t="s">
        <v>39</v>
      </c>
      <c r="R141" s="16" t="s">
        <v>39</v>
      </c>
      <c r="S141" s="19" t="s">
        <v>39</v>
      </c>
      <c r="T141" s="163" t="s">
        <v>113</v>
      </c>
      <c r="U141" s="16" t="s">
        <v>39</v>
      </c>
      <c r="V141" s="16" t="s">
        <v>39</v>
      </c>
      <c r="W141" s="16" t="s">
        <v>113</v>
      </c>
      <c r="X141" s="16" t="s">
        <v>39</v>
      </c>
      <c r="Y141" s="16" t="s">
        <v>113</v>
      </c>
      <c r="Z141" s="16" t="s">
        <v>39</v>
      </c>
      <c r="AA141" s="16" t="s">
        <v>39</v>
      </c>
      <c r="AB141" s="16" t="s">
        <v>39</v>
      </c>
      <c r="AC141" s="16" t="s">
        <v>39</v>
      </c>
      <c r="AD141" s="16" t="s">
        <v>79</v>
      </c>
      <c r="AE141" s="19" t="s">
        <v>79</v>
      </c>
    </row>
    <row r="142" spans="1:31" x14ac:dyDescent="0.25">
      <c r="A142" s="474"/>
      <c r="B142" s="332" t="s">
        <v>19</v>
      </c>
      <c r="C142" s="172" t="s">
        <v>39</v>
      </c>
      <c r="D142" s="16" t="s">
        <v>39</v>
      </c>
      <c r="E142" s="16" t="s">
        <v>39</v>
      </c>
      <c r="F142" s="19" t="s">
        <v>39</v>
      </c>
      <c r="G142" s="163" t="s">
        <v>39</v>
      </c>
      <c r="H142" s="19" t="s">
        <v>113</v>
      </c>
      <c r="I142" s="163" t="s">
        <v>113</v>
      </c>
      <c r="J142" s="16" t="s">
        <v>113</v>
      </c>
      <c r="K142" s="16" t="s">
        <v>113</v>
      </c>
      <c r="L142" s="19" t="s">
        <v>113</v>
      </c>
      <c r="M142" s="163" t="s">
        <v>39</v>
      </c>
      <c r="N142" s="19" t="s">
        <v>113</v>
      </c>
      <c r="O142" s="163" t="s">
        <v>39</v>
      </c>
      <c r="P142" s="16" t="s">
        <v>113</v>
      </c>
      <c r="Q142" s="16" t="s">
        <v>39</v>
      </c>
      <c r="R142" s="16" t="s">
        <v>39</v>
      </c>
      <c r="S142" s="19" t="s">
        <v>39</v>
      </c>
      <c r="T142" s="163" t="s">
        <v>113</v>
      </c>
      <c r="U142" s="16" t="s">
        <v>39</v>
      </c>
      <c r="V142" s="16" t="s">
        <v>39</v>
      </c>
      <c r="W142" s="16" t="s">
        <v>113</v>
      </c>
      <c r="X142" s="16" t="s">
        <v>39</v>
      </c>
      <c r="Y142" s="16" t="s">
        <v>113</v>
      </c>
      <c r="Z142" s="16" t="s">
        <v>39</v>
      </c>
      <c r="AA142" s="16" t="s">
        <v>39</v>
      </c>
      <c r="AB142" s="16" t="s">
        <v>39</v>
      </c>
      <c r="AC142" s="16" t="s">
        <v>39</v>
      </c>
      <c r="AD142" s="16" t="s">
        <v>79</v>
      </c>
      <c r="AE142" s="19" t="s">
        <v>79</v>
      </c>
    </row>
    <row r="143" spans="1:31" x14ac:dyDescent="0.25">
      <c r="A143" s="474"/>
      <c r="B143" s="332" t="s">
        <v>20</v>
      </c>
      <c r="C143" s="172" t="s">
        <v>39</v>
      </c>
      <c r="D143" s="16" t="s">
        <v>39</v>
      </c>
      <c r="E143" s="16" t="s">
        <v>39</v>
      </c>
      <c r="F143" s="19" t="s">
        <v>39</v>
      </c>
      <c r="G143" s="163" t="s">
        <v>39</v>
      </c>
      <c r="H143" s="19" t="s">
        <v>113</v>
      </c>
      <c r="I143" s="163" t="s">
        <v>113</v>
      </c>
      <c r="J143" s="16" t="s">
        <v>113</v>
      </c>
      <c r="K143" s="16" t="s">
        <v>113</v>
      </c>
      <c r="L143" s="19" t="s">
        <v>113</v>
      </c>
      <c r="M143" s="163" t="s">
        <v>39</v>
      </c>
      <c r="N143" s="19" t="s">
        <v>113</v>
      </c>
      <c r="O143" s="163" t="s">
        <v>39</v>
      </c>
      <c r="P143" s="16" t="s">
        <v>113</v>
      </c>
      <c r="Q143" s="16" t="s">
        <v>39</v>
      </c>
      <c r="R143" s="16" t="s">
        <v>39</v>
      </c>
      <c r="S143" s="19" t="s">
        <v>39</v>
      </c>
      <c r="T143" s="163" t="s">
        <v>113</v>
      </c>
      <c r="U143" s="16" t="s">
        <v>39</v>
      </c>
      <c r="V143" s="16" t="s">
        <v>39</v>
      </c>
      <c r="W143" s="16" t="s">
        <v>113</v>
      </c>
      <c r="X143" s="16" t="s">
        <v>39</v>
      </c>
      <c r="Y143" s="16" t="s">
        <v>113</v>
      </c>
      <c r="Z143" s="16" t="s">
        <v>39</v>
      </c>
      <c r="AA143" s="16" t="s">
        <v>39</v>
      </c>
      <c r="AB143" s="16" t="s">
        <v>39</v>
      </c>
      <c r="AC143" s="16" t="s">
        <v>39</v>
      </c>
      <c r="AD143" s="16" t="s">
        <v>79</v>
      </c>
      <c r="AE143" s="19" t="s">
        <v>79</v>
      </c>
    </row>
    <row r="144" spans="1:31" x14ac:dyDescent="0.25">
      <c r="A144" s="474"/>
      <c r="B144" s="332" t="s">
        <v>21</v>
      </c>
      <c r="C144" s="172" t="s">
        <v>39</v>
      </c>
      <c r="D144" s="16" t="s">
        <v>39</v>
      </c>
      <c r="E144" s="16" t="s">
        <v>39</v>
      </c>
      <c r="F144" s="19" t="s">
        <v>39</v>
      </c>
      <c r="G144" s="163" t="s">
        <v>39</v>
      </c>
      <c r="H144" s="19" t="s">
        <v>113</v>
      </c>
      <c r="I144" s="163" t="s">
        <v>113</v>
      </c>
      <c r="J144" s="16" t="s">
        <v>113</v>
      </c>
      <c r="K144" s="16" t="s">
        <v>113</v>
      </c>
      <c r="L144" s="19" t="s">
        <v>113</v>
      </c>
      <c r="M144" s="163" t="s">
        <v>39</v>
      </c>
      <c r="N144" s="19" t="s">
        <v>113</v>
      </c>
      <c r="O144" s="163" t="s">
        <v>39</v>
      </c>
      <c r="P144" s="16" t="s">
        <v>113</v>
      </c>
      <c r="Q144" s="16" t="s">
        <v>39</v>
      </c>
      <c r="R144" s="16" t="s">
        <v>39</v>
      </c>
      <c r="S144" s="19" t="s">
        <v>39</v>
      </c>
      <c r="T144" s="163" t="s">
        <v>113</v>
      </c>
      <c r="U144" s="16" t="s">
        <v>39</v>
      </c>
      <c r="V144" s="16" t="s">
        <v>39</v>
      </c>
      <c r="W144" s="16" t="s">
        <v>113</v>
      </c>
      <c r="X144" s="16" t="s">
        <v>39</v>
      </c>
      <c r="Y144" s="16" t="s">
        <v>113</v>
      </c>
      <c r="Z144" s="16" t="s">
        <v>39</v>
      </c>
      <c r="AA144" s="16" t="s">
        <v>39</v>
      </c>
      <c r="AB144" s="16" t="s">
        <v>39</v>
      </c>
      <c r="AC144" s="16" t="s">
        <v>39</v>
      </c>
      <c r="AD144" s="16" t="s">
        <v>79</v>
      </c>
      <c r="AE144" s="19" t="s">
        <v>79</v>
      </c>
    </row>
    <row r="145" spans="1:31" x14ac:dyDescent="0.25">
      <c r="A145" s="474"/>
      <c r="B145" s="332" t="s">
        <v>22</v>
      </c>
      <c r="C145" s="172" t="s">
        <v>39</v>
      </c>
      <c r="D145" s="16" t="s">
        <v>39</v>
      </c>
      <c r="E145" s="16" t="s">
        <v>39</v>
      </c>
      <c r="F145" s="19" t="s">
        <v>39</v>
      </c>
      <c r="G145" s="163" t="s">
        <v>39</v>
      </c>
      <c r="H145" s="19" t="s">
        <v>113</v>
      </c>
      <c r="I145" s="163" t="s">
        <v>113</v>
      </c>
      <c r="J145" s="16" t="s">
        <v>113</v>
      </c>
      <c r="K145" s="16" t="s">
        <v>113</v>
      </c>
      <c r="L145" s="19" t="s">
        <v>113</v>
      </c>
      <c r="M145" s="163" t="s">
        <v>39</v>
      </c>
      <c r="N145" s="19" t="s">
        <v>113</v>
      </c>
      <c r="O145" s="163" t="s">
        <v>39</v>
      </c>
      <c r="P145" s="16" t="s">
        <v>113</v>
      </c>
      <c r="Q145" s="16" t="s">
        <v>39</v>
      </c>
      <c r="R145" s="16" t="s">
        <v>39</v>
      </c>
      <c r="S145" s="19" t="s">
        <v>39</v>
      </c>
      <c r="T145" s="163" t="s">
        <v>113</v>
      </c>
      <c r="U145" s="16" t="s">
        <v>39</v>
      </c>
      <c r="V145" s="16" t="s">
        <v>39</v>
      </c>
      <c r="W145" s="16" t="s">
        <v>113</v>
      </c>
      <c r="X145" s="16" t="s">
        <v>39</v>
      </c>
      <c r="Y145" s="16" t="s">
        <v>113</v>
      </c>
      <c r="Z145" s="16" t="s">
        <v>39</v>
      </c>
      <c r="AA145" s="16" t="s">
        <v>39</v>
      </c>
      <c r="AB145" s="16" t="s">
        <v>39</v>
      </c>
      <c r="AC145" s="16" t="s">
        <v>39</v>
      </c>
      <c r="AD145" s="16" t="s">
        <v>79</v>
      </c>
      <c r="AE145" s="19" t="s">
        <v>79</v>
      </c>
    </row>
    <row r="146" spans="1:31" ht="15.75" thickBot="1" x14ac:dyDescent="0.3">
      <c r="A146" s="474"/>
      <c r="B146" s="333" t="s">
        <v>23</v>
      </c>
      <c r="C146" s="174" t="s">
        <v>39</v>
      </c>
      <c r="D146" s="17" t="s">
        <v>39</v>
      </c>
      <c r="E146" s="17" t="s">
        <v>39</v>
      </c>
      <c r="F146" s="20" t="s">
        <v>39</v>
      </c>
      <c r="G146" s="164" t="s">
        <v>39</v>
      </c>
      <c r="H146" s="20" t="s">
        <v>113</v>
      </c>
      <c r="I146" s="164" t="s">
        <v>113</v>
      </c>
      <c r="J146" s="17" t="s">
        <v>113</v>
      </c>
      <c r="K146" s="17" t="s">
        <v>113</v>
      </c>
      <c r="L146" s="20" t="s">
        <v>113</v>
      </c>
      <c r="M146" s="164" t="s">
        <v>39</v>
      </c>
      <c r="N146" s="20" t="s">
        <v>113</v>
      </c>
      <c r="O146" s="164" t="s">
        <v>39</v>
      </c>
      <c r="P146" s="17" t="s">
        <v>113</v>
      </c>
      <c r="Q146" s="17" t="s">
        <v>39</v>
      </c>
      <c r="R146" s="17" t="s">
        <v>39</v>
      </c>
      <c r="S146" s="20" t="s">
        <v>39</v>
      </c>
      <c r="T146" s="164" t="s">
        <v>113</v>
      </c>
      <c r="U146" s="17" t="s">
        <v>39</v>
      </c>
      <c r="V146" s="17" t="s">
        <v>39</v>
      </c>
      <c r="W146" s="17" t="s">
        <v>113</v>
      </c>
      <c r="X146" s="17" t="s">
        <v>39</v>
      </c>
      <c r="Y146" s="17" t="s">
        <v>113</v>
      </c>
      <c r="Z146" s="17" t="s">
        <v>39</v>
      </c>
      <c r="AA146" s="17" t="s">
        <v>39</v>
      </c>
      <c r="AB146" s="17" t="s">
        <v>39</v>
      </c>
      <c r="AC146" s="17" t="s">
        <v>39</v>
      </c>
      <c r="AD146" s="17" t="s">
        <v>79</v>
      </c>
      <c r="AE146" s="20" t="s">
        <v>79</v>
      </c>
    </row>
    <row r="147" spans="1:31" x14ac:dyDescent="0.25">
      <c r="A147" s="473">
        <v>2018</v>
      </c>
      <c r="B147" s="332" t="s">
        <v>12</v>
      </c>
      <c r="C147" s="172" t="s">
        <v>39</v>
      </c>
      <c r="D147" s="16" t="s">
        <v>39</v>
      </c>
      <c r="E147" s="16" t="s">
        <v>39</v>
      </c>
      <c r="F147" s="19" t="s">
        <v>39</v>
      </c>
      <c r="G147" s="163" t="s">
        <v>39</v>
      </c>
      <c r="H147" s="19" t="s">
        <v>113</v>
      </c>
      <c r="I147" s="163" t="s">
        <v>113</v>
      </c>
      <c r="J147" s="16" t="s">
        <v>113</v>
      </c>
      <c r="K147" s="16" t="s">
        <v>113</v>
      </c>
      <c r="L147" s="19" t="s">
        <v>113</v>
      </c>
      <c r="M147" s="163" t="s">
        <v>39</v>
      </c>
      <c r="N147" s="19" t="s">
        <v>113</v>
      </c>
      <c r="O147" s="163" t="s">
        <v>39</v>
      </c>
      <c r="P147" s="16" t="s">
        <v>113</v>
      </c>
      <c r="Q147" s="16" t="s">
        <v>39</v>
      </c>
      <c r="R147" s="16" t="s">
        <v>39</v>
      </c>
      <c r="S147" s="19" t="s">
        <v>39</v>
      </c>
      <c r="T147" s="163" t="s">
        <v>113</v>
      </c>
      <c r="U147" s="16" t="s">
        <v>39</v>
      </c>
      <c r="V147" s="16" t="s">
        <v>39</v>
      </c>
      <c r="W147" s="16" t="s">
        <v>39</v>
      </c>
      <c r="X147" s="16" t="s">
        <v>39</v>
      </c>
      <c r="Y147" s="16" t="s">
        <v>113</v>
      </c>
      <c r="Z147" s="16" t="s">
        <v>39</v>
      </c>
      <c r="AA147" s="16" t="s">
        <v>39</v>
      </c>
      <c r="AB147" s="16" t="s">
        <v>39</v>
      </c>
      <c r="AC147" s="16" t="s">
        <v>39</v>
      </c>
      <c r="AD147" s="16" t="s">
        <v>79</v>
      </c>
      <c r="AE147" s="19" t="s">
        <v>79</v>
      </c>
    </row>
    <row r="148" spans="1:31" x14ac:dyDescent="0.25">
      <c r="A148" s="474"/>
      <c r="B148" s="332" t="s">
        <v>13</v>
      </c>
      <c r="C148" s="172" t="s">
        <v>39</v>
      </c>
      <c r="D148" s="16" t="s">
        <v>39</v>
      </c>
      <c r="E148" s="16" t="s">
        <v>39</v>
      </c>
      <c r="F148" s="19" t="s">
        <v>39</v>
      </c>
      <c r="G148" s="163" t="s">
        <v>39</v>
      </c>
      <c r="H148" s="19" t="s">
        <v>113</v>
      </c>
      <c r="I148" s="163" t="s">
        <v>113</v>
      </c>
      <c r="J148" s="16" t="s">
        <v>113</v>
      </c>
      <c r="K148" s="16" t="s">
        <v>113</v>
      </c>
      <c r="L148" s="19" t="s">
        <v>113</v>
      </c>
      <c r="M148" s="163" t="s">
        <v>39</v>
      </c>
      <c r="N148" s="19" t="s">
        <v>113</v>
      </c>
      <c r="O148" s="163" t="s">
        <v>39</v>
      </c>
      <c r="P148" s="16" t="s">
        <v>113</v>
      </c>
      <c r="Q148" s="16" t="s">
        <v>39</v>
      </c>
      <c r="R148" s="16" t="s">
        <v>39</v>
      </c>
      <c r="S148" s="19" t="s">
        <v>39</v>
      </c>
      <c r="T148" s="163" t="s">
        <v>113</v>
      </c>
      <c r="U148" s="16" t="s">
        <v>39</v>
      </c>
      <c r="V148" s="16" t="s">
        <v>39</v>
      </c>
      <c r="W148" s="16" t="s">
        <v>39</v>
      </c>
      <c r="X148" s="16" t="s">
        <v>39</v>
      </c>
      <c r="Y148" s="16" t="s">
        <v>113</v>
      </c>
      <c r="Z148" s="16" t="s">
        <v>39</v>
      </c>
      <c r="AA148" s="16" t="s">
        <v>39</v>
      </c>
      <c r="AB148" s="16" t="s">
        <v>39</v>
      </c>
      <c r="AC148" s="16" t="s">
        <v>39</v>
      </c>
      <c r="AD148" s="16" t="s">
        <v>79</v>
      </c>
      <c r="AE148" s="19" t="s">
        <v>79</v>
      </c>
    </row>
    <row r="149" spans="1:31" x14ac:dyDescent="0.25">
      <c r="A149" s="474"/>
      <c r="B149" s="332" t="s">
        <v>14</v>
      </c>
      <c r="C149" s="172" t="s">
        <v>39</v>
      </c>
      <c r="D149" s="16" t="s">
        <v>39</v>
      </c>
      <c r="E149" s="16" t="s">
        <v>39</v>
      </c>
      <c r="F149" s="19" t="s">
        <v>39</v>
      </c>
      <c r="G149" s="163" t="s">
        <v>39</v>
      </c>
      <c r="H149" s="19" t="s">
        <v>113</v>
      </c>
      <c r="I149" s="163" t="s">
        <v>113</v>
      </c>
      <c r="J149" s="16" t="s">
        <v>113</v>
      </c>
      <c r="K149" s="16" t="s">
        <v>113</v>
      </c>
      <c r="L149" s="19" t="s">
        <v>113</v>
      </c>
      <c r="M149" s="163" t="s">
        <v>39</v>
      </c>
      <c r="N149" s="19" t="s">
        <v>113</v>
      </c>
      <c r="O149" s="163" t="s">
        <v>39</v>
      </c>
      <c r="P149" s="16" t="s">
        <v>113</v>
      </c>
      <c r="Q149" s="16" t="s">
        <v>39</v>
      </c>
      <c r="R149" s="16" t="s">
        <v>39</v>
      </c>
      <c r="S149" s="19" t="s">
        <v>39</v>
      </c>
      <c r="T149" s="163" t="s">
        <v>113</v>
      </c>
      <c r="U149" s="16" t="s">
        <v>39</v>
      </c>
      <c r="V149" s="16" t="s">
        <v>39</v>
      </c>
      <c r="W149" s="16" t="s">
        <v>39</v>
      </c>
      <c r="X149" s="16" t="s">
        <v>39</v>
      </c>
      <c r="Y149" s="16" t="s">
        <v>113</v>
      </c>
      <c r="Z149" s="16" t="s">
        <v>39</v>
      </c>
      <c r="AA149" s="16" t="s">
        <v>39</v>
      </c>
      <c r="AB149" s="16" t="s">
        <v>39</v>
      </c>
      <c r="AC149" s="16" t="s">
        <v>39</v>
      </c>
      <c r="AD149" s="16" t="s">
        <v>79</v>
      </c>
      <c r="AE149" s="19" t="s">
        <v>79</v>
      </c>
    </row>
    <row r="150" spans="1:31" x14ac:dyDescent="0.25">
      <c r="A150" s="474"/>
      <c r="B150" s="332" t="s">
        <v>15</v>
      </c>
      <c r="C150" s="172" t="s">
        <v>39</v>
      </c>
      <c r="D150" s="16" t="s">
        <v>39</v>
      </c>
      <c r="E150" s="16" t="s">
        <v>39</v>
      </c>
      <c r="F150" s="19" t="s">
        <v>39</v>
      </c>
      <c r="G150" s="163" t="s">
        <v>39</v>
      </c>
      <c r="H150" s="19" t="s">
        <v>113</v>
      </c>
      <c r="I150" s="163" t="s">
        <v>113</v>
      </c>
      <c r="J150" s="16" t="s">
        <v>113</v>
      </c>
      <c r="K150" s="16" t="s">
        <v>113</v>
      </c>
      <c r="L150" s="19" t="s">
        <v>113</v>
      </c>
      <c r="M150" s="163" t="s">
        <v>39</v>
      </c>
      <c r="N150" s="19" t="s">
        <v>113</v>
      </c>
      <c r="O150" s="163" t="s">
        <v>39</v>
      </c>
      <c r="P150" s="16" t="s">
        <v>113</v>
      </c>
      <c r="Q150" s="16" t="s">
        <v>39</v>
      </c>
      <c r="R150" s="16" t="s">
        <v>39</v>
      </c>
      <c r="S150" s="19" t="s">
        <v>39</v>
      </c>
      <c r="T150" s="163" t="s">
        <v>113</v>
      </c>
      <c r="U150" s="16" t="s">
        <v>39</v>
      </c>
      <c r="V150" s="16" t="s">
        <v>39</v>
      </c>
      <c r="W150" s="16" t="s">
        <v>39</v>
      </c>
      <c r="X150" s="16" t="s">
        <v>39</v>
      </c>
      <c r="Y150" s="16" t="s">
        <v>113</v>
      </c>
      <c r="Z150" s="16" t="s">
        <v>39</v>
      </c>
      <c r="AA150" s="16" t="s">
        <v>39</v>
      </c>
      <c r="AB150" s="16" t="s">
        <v>39</v>
      </c>
      <c r="AC150" s="16" t="s">
        <v>39</v>
      </c>
      <c r="AD150" s="16" t="s">
        <v>79</v>
      </c>
      <c r="AE150" s="19" t="s">
        <v>79</v>
      </c>
    </row>
    <row r="151" spans="1:31" x14ac:dyDescent="0.25">
      <c r="A151" s="474"/>
      <c r="B151" s="332" t="s">
        <v>16</v>
      </c>
      <c r="C151" s="172" t="s">
        <v>39</v>
      </c>
      <c r="D151" s="16" t="s">
        <v>39</v>
      </c>
      <c r="E151" s="16" t="s">
        <v>39</v>
      </c>
      <c r="F151" s="19" t="s">
        <v>39</v>
      </c>
      <c r="G151" s="163" t="s">
        <v>39</v>
      </c>
      <c r="H151" s="19" t="s">
        <v>113</v>
      </c>
      <c r="I151" s="163" t="s">
        <v>113</v>
      </c>
      <c r="J151" s="16" t="s">
        <v>113</v>
      </c>
      <c r="K151" s="16" t="s">
        <v>113</v>
      </c>
      <c r="L151" s="19" t="s">
        <v>113</v>
      </c>
      <c r="M151" s="163" t="s">
        <v>39</v>
      </c>
      <c r="N151" s="19" t="s">
        <v>113</v>
      </c>
      <c r="O151" s="163" t="s">
        <v>39</v>
      </c>
      <c r="P151" s="16" t="s">
        <v>113</v>
      </c>
      <c r="Q151" s="16" t="s">
        <v>39</v>
      </c>
      <c r="R151" s="16" t="s">
        <v>39</v>
      </c>
      <c r="S151" s="19" t="s">
        <v>39</v>
      </c>
      <c r="T151" s="163" t="s">
        <v>113</v>
      </c>
      <c r="U151" s="16" t="s">
        <v>39</v>
      </c>
      <c r="V151" s="16" t="s">
        <v>39</v>
      </c>
      <c r="W151" s="16" t="s">
        <v>39</v>
      </c>
      <c r="X151" s="16" t="s">
        <v>39</v>
      </c>
      <c r="Y151" s="16" t="s">
        <v>113</v>
      </c>
      <c r="Z151" s="16" t="s">
        <v>39</v>
      </c>
      <c r="AA151" s="16" t="s">
        <v>39</v>
      </c>
      <c r="AB151" s="16" t="s">
        <v>39</v>
      </c>
      <c r="AC151" s="16" t="s">
        <v>39</v>
      </c>
      <c r="AD151" s="16" t="s">
        <v>79</v>
      </c>
      <c r="AE151" s="19" t="s">
        <v>79</v>
      </c>
    </row>
    <row r="152" spans="1:31" x14ac:dyDescent="0.25">
      <c r="A152" s="474"/>
      <c r="B152" s="332" t="s">
        <v>17</v>
      </c>
      <c r="C152" s="172" t="s">
        <v>39</v>
      </c>
      <c r="D152" s="16" t="s">
        <v>39</v>
      </c>
      <c r="E152" s="16" t="s">
        <v>39</v>
      </c>
      <c r="F152" s="19" t="s">
        <v>39</v>
      </c>
      <c r="G152" s="163" t="s">
        <v>39</v>
      </c>
      <c r="H152" s="19" t="s">
        <v>113</v>
      </c>
      <c r="I152" s="163" t="s">
        <v>113</v>
      </c>
      <c r="J152" s="16" t="s">
        <v>113</v>
      </c>
      <c r="K152" s="16" t="s">
        <v>113</v>
      </c>
      <c r="L152" s="19" t="s">
        <v>113</v>
      </c>
      <c r="M152" s="163" t="s">
        <v>39</v>
      </c>
      <c r="N152" s="19" t="s">
        <v>113</v>
      </c>
      <c r="O152" s="163" t="s">
        <v>39</v>
      </c>
      <c r="P152" s="16" t="s">
        <v>113</v>
      </c>
      <c r="Q152" s="16" t="s">
        <v>39</v>
      </c>
      <c r="R152" s="16" t="s">
        <v>39</v>
      </c>
      <c r="S152" s="19" t="s">
        <v>39</v>
      </c>
      <c r="T152" s="163" t="s">
        <v>113</v>
      </c>
      <c r="U152" s="16" t="s">
        <v>39</v>
      </c>
      <c r="V152" s="16" t="s">
        <v>39</v>
      </c>
      <c r="W152" s="16" t="s">
        <v>39</v>
      </c>
      <c r="X152" s="16" t="s">
        <v>39</v>
      </c>
      <c r="Y152" s="16" t="s">
        <v>113</v>
      </c>
      <c r="Z152" s="16" t="s">
        <v>39</v>
      </c>
      <c r="AA152" s="16" t="s">
        <v>39</v>
      </c>
      <c r="AB152" s="16" t="s">
        <v>39</v>
      </c>
      <c r="AC152" s="16" t="s">
        <v>39</v>
      </c>
      <c r="AD152" s="16" t="s">
        <v>79</v>
      </c>
      <c r="AE152" s="19" t="s">
        <v>79</v>
      </c>
    </row>
    <row r="153" spans="1:31" x14ac:dyDescent="0.25">
      <c r="A153" s="474"/>
      <c r="B153" s="332" t="s">
        <v>18</v>
      </c>
      <c r="C153" s="172" t="s">
        <v>39</v>
      </c>
      <c r="D153" s="16" t="s">
        <v>39</v>
      </c>
      <c r="E153" s="16" t="s">
        <v>39</v>
      </c>
      <c r="F153" s="19" t="s">
        <v>39</v>
      </c>
      <c r="G153" s="163" t="s">
        <v>39</v>
      </c>
      <c r="H153" s="19" t="s">
        <v>113</v>
      </c>
      <c r="I153" s="163" t="s">
        <v>113</v>
      </c>
      <c r="J153" s="16" t="s">
        <v>113</v>
      </c>
      <c r="K153" s="16" t="s">
        <v>113</v>
      </c>
      <c r="L153" s="19" t="s">
        <v>113</v>
      </c>
      <c r="M153" s="163" t="s">
        <v>39</v>
      </c>
      <c r="N153" s="19" t="s">
        <v>113</v>
      </c>
      <c r="O153" s="163" t="s">
        <v>39</v>
      </c>
      <c r="P153" s="16" t="s">
        <v>113</v>
      </c>
      <c r="Q153" s="16" t="s">
        <v>39</v>
      </c>
      <c r="R153" s="16" t="s">
        <v>39</v>
      </c>
      <c r="S153" s="19" t="s">
        <v>39</v>
      </c>
      <c r="T153" s="163" t="s">
        <v>113</v>
      </c>
      <c r="U153" s="16" t="s">
        <v>39</v>
      </c>
      <c r="V153" s="16" t="s">
        <v>39</v>
      </c>
      <c r="W153" s="16" t="s">
        <v>39</v>
      </c>
      <c r="X153" s="16" t="s">
        <v>39</v>
      </c>
      <c r="Y153" s="16" t="s">
        <v>113</v>
      </c>
      <c r="Z153" s="16" t="s">
        <v>39</v>
      </c>
      <c r="AA153" s="16" t="s">
        <v>39</v>
      </c>
      <c r="AB153" s="16" t="s">
        <v>39</v>
      </c>
      <c r="AC153" s="16" t="s">
        <v>39</v>
      </c>
      <c r="AD153" s="16" t="s">
        <v>79</v>
      </c>
      <c r="AE153" s="19" t="s">
        <v>79</v>
      </c>
    </row>
    <row r="154" spans="1:31" x14ac:dyDescent="0.25">
      <c r="A154" s="474"/>
      <c r="B154" s="332" t="s">
        <v>19</v>
      </c>
      <c r="C154" s="172" t="s">
        <v>39</v>
      </c>
      <c r="D154" s="16" t="s">
        <v>39</v>
      </c>
      <c r="E154" s="16" t="s">
        <v>39</v>
      </c>
      <c r="F154" s="19" t="s">
        <v>39</v>
      </c>
      <c r="G154" s="163" t="s">
        <v>39</v>
      </c>
      <c r="H154" s="19" t="s">
        <v>113</v>
      </c>
      <c r="I154" s="163" t="s">
        <v>113</v>
      </c>
      <c r="J154" s="16" t="s">
        <v>113</v>
      </c>
      <c r="K154" s="16" t="s">
        <v>113</v>
      </c>
      <c r="L154" s="19" t="s">
        <v>113</v>
      </c>
      <c r="M154" s="163" t="s">
        <v>39</v>
      </c>
      <c r="N154" s="19" t="s">
        <v>113</v>
      </c>
      <c r="O154" s="163" t="s">
        <v>39</v>
      </c>
      <c r="P154" s="16" t="s">
        <v>113</v>
      </c>
      <c r="Q154" s="16" t="s">
        <v>39</v>
      </c>
      <c r="R154" s="16" t="s">
        <v>39</v>
      </c>
      <c r="S154" s="19" t="s">
        <v>39</v>
      </c>
      <c r="T154" s="163" t="s">
        <v>113</v>
      </c>
      <c r="U154" s="16" t="s">
        <v>39</v>
      </c>
      <c r="V154" s="16" t="s">
        <v>39</v>
      </c>
      <c r="W154" s="16" t="s">
        <v>39</v>
      </c>
      <c r="X154" s="16" t="s">
        <v>39</v>
      </c>
      <c r="Y154" s="16" t="s">
        <v>113</v>
      </c>
      <c r="Z154" s="16" t="s">
        <v>39</v>
      </c>
      <c r="AA154" s="16" t="s">
        <v>39</v>
      </c>
      <c r="AB154" s="16" t="s">
        <v>39</v>
      </c>
      <c r="AC154" s="16" t="s">
        <v>39</v>
      </c>
      <c r="AD154" s="16" t="s">
        <v>79</v>
      </c>
      <c r="AE154" s="19" t="s">
        <v>79</v>
      </c>
    </row>
    <row r="155" spans="1:31" x14ac:dyDescent="0.25">
      <c r="A155" s="474"/>
      <c r="B155" s="332" t="s">
        <v>20</v>
      </c>
      <c r="C155" s="172" t="s">
        <v>39</v>
      </c>
      <c r="D155" s="16" t="s">
        <v>39</v>
      </c>
      <c r="E155" s="16" t="s">
        <v>39</v>
      </c>
      <c r="F155" s="19" t="s">
        <v>39</v>
      </c>
      <c r="G155" s="163" t="s">
        <v>39</v>
      </c>
      <c r="H155" s="19" t="s">
        <v>113</v>
      </c>
      <c r="I155" s="163" t="s">
        <v>113</v>
      </c>
      <c r="J155" s="16" t="s">
        <v>113</v>
      </c>
      <c r="K155" s="16" t="s">
        <v>113</v>
      </c>
      <c r="L155" s="19" t="s">
        <v>113</v>
      </c>
      <c r="M155" s="163" t="s">
        <v>39</v>
      </c>
      <c r="N155" s="19" t="s">
        <v>113</v>
      </c>
      <c r="O155" s="163" t="s">
        <v>39</v>
      </c>
      <c r="P155" s="16" t="s">
        <v>113</v>
      </c>
      <c r="Q155" s="16" t="s">
        <v>39</v>
      </c>
      <c r="R155" s="16" t="s">
        <v>39</v>
      </c>
      <c r="S155" s="19" t="s">
        <v>39</v>
      </c>
      <c r="T155" s="163" t="s">
        <v>113</v>
      </c>
      <c r="U155" s="16" t="s">
        <v>39</v>
      </c>
      <c r="V155" s="16" t="s">
        <v>39</v>
      </c>
      <c r="W155" s="16" t="s">
        <v>39</v>
      </c>
      <c r="X155" s="16" t="s">
        <v>39</v>
      </c>
      <c r="Y155" s="16" t="s">
        <v>113</v>
      </c>
      <c r="Z155" s="16" t="s">
        <v>39</v>
      </c>
      <c r="AA155" s="16" t="s">
        <v>39</v>
      </c>
      <c r="AB155" s="16" t="s">
        <v>39</v>
      </c>
      <c r="AC155" s="16" t="s">
        <v>39</v>
      </c>
      <c r="AD155" s="16" t="s">
        <v>79</v>
      </c>
      <c r="AE155" s="19" t="s">
        <v>79</v>
      </c>
    </row>
    <row r="156" spans="1:31" x14ac:dyDescent="0.25">
      <c r="A156" s="474"/>
      <c r="B156" s="332" t="s">
        <v>21</v>
      </c>
      <c r="C156" s="172" t="s">
        <v>39</v>
      </c>
      <c r="D156" s="16" t="s">
        <v>39</v>
      </c>
      <c r="E156" s="16" t="s">
        <v>39</v>
      </c>
      <c r="F156" s="19" t="s">
        <v>39</v>
      </c>
      <c r="G156" s="163" t="s">
        <v>39</v>
      </c>
      <c r="H156" s="19" t="s">
        <v>113</v>
      </c>
      <c r="I156" s="163" t="s">
        <v>113</v>
      </c>
      <c r="J156" s="16" t="s">
        <v>113</v>
      </c>
      <c r="K156" s="16" t="s">
        <v>113</v>
      </c>
      <c r="L156" s="19" t="s">
        <v>113</v>
      </c>
      <c r="M156" s="163" t="s">
        <v>39</v>
      </c>
      <c r="N156" s="19" t="s">
        <v>113</v>
      </c>
      <c r="O156" s="163" t="s">
        <v>39</v>
      </c>
      <c r="P156" s="16" t="s">
        <v>113</v>
      </c>
      <c r="Q156" s="16" t="s">
        <v>39</v>
      </c>
      <c r="R156" s="16" t="s">
        <v>39</v>
      </c>
      <c r="S156" s="19" t="s">
        <v>39</v>
      </c>
      <c r="T156" s="163" t="s">
        <v>113</v>
      </c>
      <c r="U156" s="16" t="s">
        <v>39</v>
      </c>
      <c r="V156" s="16" t="s">
        <v>39</v>
      </c>
      <c r="W156" s="16" t="s">
        <v>39</v>
      </c>
      <c r="X156" s="16" t="s">
        <v>39</v>
      </c>
      <c r="Y156" s="16" t="s">
        <v>113</v>
      </c>
      <c r="Z156" s="16" t="s">
        <v>39</v>
      </c>
      <c r="AA156" s="16" t="s">
        <v>39</v>
      </c>
      <c r="AB156" s="16" t="s">
        <v>39</v>
      </c>
      <c r="AC156" s="16" t="s">
        <v>39</v>
      </c>
      <c r="AD156" s="16" t="s">
        <v>79</v>
      </c>
      <c r="AE156" s="19" t="s">
        <v>79</v>
      </c>
    </row>
    <row r="157" spans="1:31" x14ac:dyDescent="0.25">
      <c r="A157" s="474"/>
      <c r="B157" s="332" t="s">
        <v>22</v>
      </c>
      <c r="C157" s="172" t="s">
        <v>39</v>
      </c>
      <c r="D157" s="16" t="s">
        <v>39</v>
      </c>
      <c r="E157" s="16" t="s">
        <v>39</v>
      </c>
      <c r="F157" s="19" t="s">
        <v>39</v>
      </c>
      <c r="G157" s="163" t="s">
        <v>39</v>
      </c>
      <c r="H157" s="19" t="s">
        <v>113</v>
      </c>
      <c r="I157" s="163" t="s">
        <v>113</v>
      </c>
      <c r="J157" s="16" t="s">
        <v>113</v>
      </c>
      <c r="K157" s="16" t="s">
        <v>113</v>
      </c>
      <c r="L157" s="19" t="s">
        <v>113</v>
      </c>
      <c r="M157" s="163" t="s">
        <v>39</v>
      </c>
      <c r="N157" s="19" t="s">
        <v>113</v>
      </c>
      <c r="O157" s="163" t="s">
        <v>39</v>
      </c>
      <c r="P157" s="16" t="s">
        <v>113</v>
      </c>
      <c r="Q157" s="16" t="s">
        <v>39</v>
      </c>
      <c r="R157" s="16" t="s">
        <v>39</v>
      </c>
      <c r="S157" s="19" t="s">
        <v>39</v>
      </c>
      <c r="T157" s="163" t="s">
        <v>113</v>
      </c>
      <c r="U157" s="16" t="s">
        <v>39</v>
      </c>
      <c r="V157" s="16" t="s">
        <v>39</v>
      </c>
      <c r="W157" s="16" t="s">
        <v>39</v>
      </c>
      <c r="X157" s="16" t="s">
        <v>39</v>
      </c>
      <c r="Y157" s="16" t="s">
        <v>113</v>
      </c>
      <c r="Z157" s="16" t="s">
        <v>39</v>
      </c>
      <c r="AA157" s="16" t="s">
        <v>39</v>
      </c>
      <c r="AB157" s="16" t="s">
        <v>39</v>
      </c>
      <c r="AC157" s="16" t="s">
        <v>39</v>
      </c>
      <c r="AD157" s="16" t="s">
        <v>79</v>
      </c>
      <c r="AE157" s="19" t="s">
        <v>79</v>
      </c>
    </row>
    <row r="158" spans="1:31" ht="15.75" thickBot="1" x14ac:dyDescent="0.3">
      <c r="A158" s="390"/>
      <c r="B158" s="5" t="s">
        <v>23</v>
      </c>
      <c r="C158" s="174" t="s">
        <v>39</v>
      </c>
      <c r="D158" s="17" t="s">
        <v>39</v>
      </c>
      <c r="E158" s="17" t="s">
        <v>39</v>
      </c>
      <c r="F158" s="20" t="s">
        <v>39</v>
      </c>
      <c r="G158" s="164" t="s">
        <v>39</v>
      </c>
      <c r="H158" s="20" t="s">
        <v>113</v>
      </c>
      <c r="I158" s="164" t="s">
        <v>113</v>
      </c>
      <c r="J158" s="17" t="s">
        <v>113</v>
      </c>
      <c r="K158" s="17" t="s">
        <v>113</v>
      </c>
      <c r="L158" s="20" t="s">
        <v>113</v>
      </c>
      <c r="M158" s="164" t="s">
        <v>39</v>
      </c>
      <c r="N158" s="20" t="s">
        <v>113</v>
      </c>
      <c r="O158" s="164" t="s">
        <v>39</v>
      </c>
      <c r="P158" s="17" t="s">
        <v>113</v>
      </c>
      <c r="Q158" s="17" t="s">
        <v>39</v>
      </c>
      <c r="R158" s="17" t="s">
        <v>39</v>
      </c>
      <c r="S158" s="20" t="s">
        <v>39</v>
      </c>
      <c r="T158" s="164" t="s">
        <v>113</v>
      </c>
      <c r="U158" s="17" t="s">
        <v>39</v>
      </c>
      <c r="V158" s="17" t="s">
        <v>39</v>
      </c>
      <c r="W158" s="17" t="s">
        <v>39</v>
      </c>
      <c r="X158" s="17" t="s">
        <v>39</v>
      </c>
      <c r="Y158" s="17" t="s">
        <v>113</v>
      </c>
      <c r="Z158" s="17" t="s">
        <v>39</v>
      </c>
      <c r="AA158" s="17" t="s">
        <v>39</v>
      </c>
      <c r="AB158" s="17" t="s">
        <v>39</v>
      </c>
      <c r="AC158" s="17" t="s">
        <v>39</v>
      </c>
      <c r="AD158" s="17" t="s">
        <v>79</v>
      </c>
      <c r="AE158" s="20" t="s">
        <v>79</v>
      </c>
    </row>
    <row r="159" spans="1:31" x14ac:dyDescent="0.25">
      <c r="A159" s="473">
        <v>2019</v>
      </c>
      <c r="B159" s="334" t="s">
        <v>12</v>
      </c>
      <c r="C159" s="170" t="s">
        <v>39</v>
      </c>
      <c r="D159" s="18" t="s">
        <v>39</v>
      </c>
      <c r="E159" s="18" t="s">
        <v>39</v>
      </c>
      <c r="F159" s="21" t="s">
        <v>39</v>
      </c>
      <c r="G159" s="162" t="s">
        <v>39</v>
      </c>
      <c r="H159" s="21" t="s">
        <v>113</v>
      </c>
      <c r="I159" s="162" t="s">
        <v>113</v>
      </c>
      <c r="J159" s="18" t="s">
        <v>113</v>
      </c>
      <c r="K159" s="18" t="s">
        <v>113</v>
      </c>
      <c r="L159" s="21" t="s">
        <v>113</v>
      </c>
      <c r="M159" s="162" t="s">
        <v>39</v>
      </c>
      <c r="N159" s="21" t="s">
        <v>113</v>
      </c>
      <c r="O159" s="162" t="s">
        <v>39</v>
      </c>
      <c r="P159" s="18" t="s">
        <v>113</v>
      </c>
      <c r="Q159" s="18" t="s">
        <v>39</v>
      </c>
      <c r="R159" s="18" t="s">
        <v>39</v>
      </c>
      <c r="S159" s="21" t="s">
        <v>39</v>
      </c>
      <c r="T159" s="162" t="s">
        <v>113</v>
      </c>
      <c r="U159" s="18" t="s">
        <v>39</v>
      </c>
      <c r="V159" s="18" t="s">
        <v>39</v>
      </c>
      <c r="W159" s="18" t="s">
        <v>39</v>
      </c>
      <c r="X159" s="18" t="s">
        <v>39</v>
      </c>
      <c r="Y159" s="18" t="s">
        <v>113</v>
      </c>
      <c r="Z159" s="18" t="s">
        <v>39</v>
      </c>
      <c r="AA159" s="18" t="s">
        <v>39</v>
      </c>
      <c r="AB159" s="18" t="s">
        <v>39</v>
      </c>
      <c r="AC159" s="18" t="s">
        <v>39</v>
      </c>
      <c r="AD159" s="18" t="s">
        <v>79</v>
      </c>
      <c r="AE159" s="21" t="s">
        <v>79</v>
      </c>
    </row>
    <row r="160" spans="1:31" x14ac:dyDescent="0.25">
      <c r="A160" s="474"/>
      <c r="B160" s="332" t="s">
        <v>13</v>
      </c>
      <c r="C160" s="172" t="s">
        <v>39</v>
      </c>
      <c r="D160" s="16" t="s">
        <v>39</v>
      </c>
      <c r="E160" s="16" t="s">
        <v>39</v>
      </c>
      <c r="F160" s="19" t="s">
        <v>39</v>
      </c>
      <c r="G160" s="163" t="s">
        <v>39</v>
      </c>
      <c r="H160" s="19" t="s">
        <v>113</v>
      </c>
      <c r="I160" s="163" t="s">
        <v>113</v>
      </c>
      <c r="J160" s="16" t="s">
        <v>113</v>
      </c>
      <c r="K160" s="16" t="s">
        <v>113</v>
      </c>
      <c r="L160" s="19" t="s">
        <v>113</v>
      </c>
      <c r="M160" s="163" t="s">
        <v>39</v>
      </c>
      <c r="N160" s="19" t="s">
        <v>113</v>
      </c>
      <c r="O160" s="163" t="s">
        <v>39</v>
      </c>
      <c r="P160" s="16" t="s">
        <v>113</v>
      </c>
      <c r="Q160" s="16" t="s">
        <v>39</v>
      </c>
      <c r="R160" s="16" t="s">
        <v>39</v>
      </c>
      <c r="S160" s="19" t="s">
        <v>39</v>
      </c>
      <c r="T160" s="163" t="s">
        <v>113</v>
      </c>
      <c r="U160" s="16" t="s">
        <v>39</v>
      </c>
      <c r="V160" s="16" t="s">
        <v>39</v>
      </c>
      <c r="W160" s="16" t="s">
        <v>39</v>
      </c>
      <c r="X160" s="16" t="s">
        <v>39</v>
      </c>
      <c r="Y160" s="16" t="s">
        <v>113</v>
      </c>
      <c r="Z160" s="16" t="s">
        <v>39</v>
      </c>
      <c r="AA160" s="16" t="s">
        <v>39</v>
      </c>
      <c r="AB160" s="16" t="s">
        <v>39</v>
      </c>
      <c r="AC160" s="16" t="s">
        <v>39</v>
      </c>
      <c r="AD160" s="16" t="s">
        <v>79</v>
      </c>
      <c r="AE160" s="19" t="s">
        <v>79</v>
      </c>
    </row>
    <row r="161" spans="1:31" x14ac:dyDescent="0.25">
      <c r="A161" s="474"/>
      <c r="B161" s="332" t="s">
        <v>14</v>
      </c>
      <c r="C161" s="172" t="s">
        <v>39</v>
      </c>
      <c r="D161" s="16" t="s">
        <v>39</v>
      </c>
      <c r="E161" s="16" t="s">
        <v>39</v>
      </c>
      <c r="F161" s="19" t="s">
        <v>39</v>
      </c>
      <c r="G161" s="163" t="s">
        <v>39</v>
      </c>
      <c r="H161" s="19" t="s">
        <v>113</v>
      </c>
      <c r="I161" s="163" t="s">
        <v>113</v>
      </c>
      <c r="J161" s="16" t="s">
        <v>113</v>
      </c>
      <c r="K161" s="16" t="s">
        <v>113</v>
      </c>
      <c r="L161" s="19" t="s">
        <v>113</v>
      </c>
      <c r="M161" s="163" t="s">
        <v>39</v>
      </c>
      <c r="N161" s="19" t="s">
        <v>113</v>
      </c>
      <c r="O161" s="163" t="s">
        <v>39</v>
      </c>
      <c r="P161" s="16" t="s">
        <v>113</v>
      </c>
      <c r="Q161" s="16" t="s">
        <v>39</v>
      </c>
      <c r="R161" s="16" t="s">
        <v>39</v>
      </c>
      <c r="S161" s="19" t="s">
        <v>39</v>
      </c>
      <c r="T161" s="163" t="s">
        <v>113</v>
      </c>
      <c r="U161" s="16" t="s">
        <v>39</v>
      </c>
      <c r="V161" s="16" t="s">
        <v>39</v>
      </c>
      <c r="W161" s="16" t="s">
        <v>39</v>
      </c>
      <c r="X161" s="16" t="s">
        <v>39</v>
      </c>
      <c r="Y161" s="16" t="s">
        <v>113</v>
      </c>
      <c r="Z161" s="16" t="s">
        <v>39</v>
      </c>
      <c r="AA161" s="16" t="s">
        <v>39</v>
      </c>
      <c r="AB161" s="16" t="s">
        <v>39</v>
      </c>
      <c r="AC161" s="16" t="s">
        <v>39</v>
      </c>
      <c r="AD161" s="16" t="s">
        <v>79</v>
      </c>
      <c r="AE161" s="19" t="s">
        <v>79</v>
      </c>
    </row>
    <row r="162" spans="1:31" x14ac:dyDescent="0.25">
      <c r="A162" s="474"/>
      <c r="B162" s="332" t="s">
        <v>15</v>
      </c>
      <c r="C162" s="172" t="s">
        <v>39</v>
      </c>
      <c r="D162" s="16" t="s">
        <v>39</v>
      </c>
      <c r="E162" s="16" t="s">
        <v>39</v>
      </c>
      <c r="F162" s="19" t="s">
        <v>39</v>
      </c>
      <c r="G162" s="163" t="s">
        <v>39</v>
      </c>
      <c r="H162" s="19" t="s">
        <v>113</v>
      </c>
      <c r="I162" s="163" t="s">
        <v>113</v>
      </c>
      <c r="J162" s="16" t="s">
        <v>113</v>
      </c>
      <c r="K162" s="16" t="s">
        <v>113</v>
      </c>
      <c r="L162" s="19" t="s">
        <v>113</v>
      </c>
      <c r="M162" s="163" t="s">
        <v>39</v>
      </c>
      <c r="N162" s="19" t="s">
        <v>113</v>
      </c>
      <c r="O162" s="163" t="s">
        <v>39</v>
      </c>
      <c r="P162" s="16" t="s">
        <v>113</v>
      </c>
      <c r="Q162" s="16" t="s">
        <v>39</v>
      </c>
      <c r="R162" s="16" t="s">
        <v>39</v>
      </c>
      <c r="S162" s="19" t="s">
        <v>39</v>
      </c>
      <c r="T162" s="163" t="s">
        <v>113</v>
      </c>
      <c r="U162" s="16" t="s">
        <v>39</v>
      </c>
      <c r="V162" s="16" t="s">
        <v>39</v>
      </c>
      <c r="W162" s="16" t="s">
        <v>39</v>
      </c>
      <c r="X162" s="16" t="s">
        <v>39</v>
      </c>
      <c r="Y162" s="16" t="s">
        <v>113</v>
      </c>
      <c r="Z162" s="16" t="s">
        <v>39</v>
      </c>
      <c r="AA162" s="16" t="s">
        <v>39</v>
      </c>
      <c r="AB162" s="16" t="s">
        <v>39</v>
      </c>
      <c r="AC162" s="16" t="s">
        <v>39</v>
      </c>
      <c r="AD162" s="16" t="s">
        <v>79</v>
      </c>
      <c r="AE162" s="19" t="s">
        <v>79</v>
      </c>
    </row>
    <row r="163" spans="1:31" x14ac:dyDescent="0.25">
      <c r="A163" s="474"/>
      <c r="B163" s="332" t="s">
        <v>16</v>
      </c>
      <c r="C163" s="172" t="s">
        <v>39</v>
      </c>
      <c r="D163" s="16" t="s">
        <v>39</v>
      </c>
      <c r="E163" s="16" t="s">
        <v>39</v>
      </c>
      <c r="F163" s="19" t="s">
        <v>39</v>
      </c>
      <c r="G163" s="163" t="s">
        <v>39</v>
      </c>
      <c r="H163" s="19" t="s">
        <v>113</v>
      </c>
      <c r="I163" s="163" t="s">
        <v>113</v>
      </c>
      <c r="J163" s="16" t="s">
        <v>113</v>
      </c>
      <c r="K163" s="16" t="s">
        <v>113</v>
      </c>
      <c r="L163" s="19" t="s">
        <v>113</v>
      </c>
      <c r="M163" s="163" t="s">
        <v>39</v>
      </c>
      <c r="N163" s="19" t="s">
        <v>113</v>
      </c>
      <c r="O163" s="163" t="s">
        <v>39</v>
      </c>
      <c r="P163" s="16" t="s">
        <v>113</v>
      </c>
      <c r="Q163" s="16" t="s">
        <v>39</v>
      </c>
      <c r="R163" s="16" t="s">
        <v>39</v>
      </c>
      <c r="S163" s="19" t="s">
        <v>39</v>
      </c>
      <c r="T163" s="163" t="s">
        <v>113</v>
      </c>
      <c r="U163" s="16" t="s">
        <v>39</v>
      </c>
      <c r="V163" s="16" t="s">
        <v>39</v>
      </c>
      <c r="W163" s="16" t="s">
        <v>39</v>
      </c>
      <c r="X163" s="16" t="s">
        <v>39</v>
      </c>
      <c r="Y163" s="16" t="s">
        <v>113</v>
      </c>
      <c r="Z163" s="16" t="s">
        <v>39</v>
      </c>
      <c r="AA163" s="16" t="s">
        <v>39</v>
      </c>
      <c r="AB163" s="16" t="s">
        <v>39</v>
      </c>
      <c r="AC163" s="16" t="s">
        <v>39</v>
      </c>
      <c r="AD163" s="16" t="s">
        <v>79</v>
      </c>
      <c r="AE163" s="19" t="s">
        <v>79</v>
      </c>
    </row>
    <row r="164" spans="1:31" x14ac:dyDescent="0.25">
      <c r="A164" s="474"/>
      <c r="B164" s="332" t="s">
        <v>17</v>
      </c>
      <c r="C164" s="172" t="s">
        <v>39</v>
      </c>
      <c r="D164" s="16" t="s">
        <v>39</v>
      </c>
      <c r="E164" s="16" t="s">
        <v>39</v>
      </c>
      <c r="F164" s="19" t="s">
        <v>39</v>
      </c>
      <c r="G164" s="163" t="s">
        <v>39</v>
      </c>
      <c r="H164" s="19" t="s">
        <v>113</v>
      </c>
      <c r="I164" s="163" t="s">
        <v>113</v>
      </c>
      <c r="J164" s="16" t="s">
        <v>113</v>
      </c>
      <c r="K164" s="16" t="s">
        <v>113</v>
      </c>
      <c r="L164" s="19" t="s">
        <v>113</v>
      </c>
      <c r="M164" s="163" t="s">
        <v>39</v>
      </c>
      <c r="N164" s="19" t="s">
        <v>113</v>
      </c>
      <c r="O164" s="163" t="s">
        <v>39</v>
      </c>
      <c r="P164" s="16" t="s">
        <v>113</v>
      </c>
      <c r="Q164" s="16" t="s">
        <v>39</v>
      </c>
      <c r="R164" s="16" t="s">
        <v>39</v>
      </c>
      <c r="S164" s="19" t="s">
        <v>39</v>
      </c>
      <c r="T164" s="163" t="s">
        <v>113</v>
      </c>
      <c r="U164" s="16" t="s">
        <v>39</v>
      </c>
      <c r="V164" s="16" t="s">
        <v>39</v>
      </c>
      <c r="W164" s="16" t="s">
        <v>39</v>
      </c>
      <c r="X164" s="16" t="s">
        <v>39</v>
      </c>
      <c r="Y164" s="16" t="s">
        <v>113</v>
      </c>
      <c r="Z164" s="16" t="s">
        <v>39</v>
      </c>
      <c r="AA164" s="16" t="s">
        <v>39</v>
      </c>
      <c r="AB164" s="16" t="s">
        <v>39</v>
      </c>
      <c r="AC164" s="16" t="s">
        <v>39</v>
      </c>
      <c r="AD164" s="16" t="s">
        <v>79</v>
      </c>
      <c r="AE164" s="19" t="s">
        <v>79</v>
      </c>
    </row>
    <row r="165" spans="1:31" x14ac:dyDescent="0.25">
      <c r="A165" s="474"/>
      <c r="B165" s="332" t="s">
        <v>18</v>
      </c>
      <c r="C165" s="172" t="s">
        <v>39</v>
      </c>
      <c r="D165" s="16" t="s">
        <v>39</v>
      </c>
      <c r="E165" s="16" t="s">
        <v>39</v>
      </c>
      <c r="F165" s="19" t="s">
        <v>39</v>
      </c>
      <c r="G165" s="163" t="s">
        <v>39</v>
      </c>
      <c r="H165" s="19" t="s">
        <v>113</v>
      </c>
      <c r="I165" s="163" t="s">
        <v>113</v>
      </c>
      <c r="J165" s="16" t="s">
        <v>113</v>
      </c>
      <c r="K165" s="16" t="s">
        <v>113</v>
      </c>
      <c r="L165" s="19" t="s">
        <v>113</v>
      </c>
      <c r="M165" s="163" t="s">
        <v>39</v>
      </c>
      <c r="N165" s="19" t="s">
        <v>113</v>
      </c>
      <c r="O165" s="163" t="s">
        <v>39</v>
      </c>
      <c r="P165" s="16" t="s">
        <v>113</v>
      </c>
      <c r="Q165" s="16" t="s">
        <v>39</v>
      </c>
      <c r="R165" s="16" t="s">
        <v>39</v>
      </c>
      <c r="S165" s="19" t="s">
        <v>39</v>
      </c>
      <c r="T165" s="163" t="s">
        <v>113</v>
      </c>
      <c r="U165" s="16" t="s">
        <v>39</v>
      </c>
      <c r="V165" s="16" t="s">
        <v>39</v>
      </c>
      <c r="W165" s="16" t="s">
        <v>39</v>
      </c>
      <c r="X165" s="16" t="s">
        <v>39</v>
      </c>
      <c r="Y165" s="16" t="s">
        <v>113</v>
      </c>
      <c r="Z165" s="16" t="s">
        <v>39</v>
      </c>
      <c r="AA165" s="16" t="s">
        <v>39</v>
      </c>
      <c r="AB165" s="16" t="s">
        <v>39</v>
      </c>
      <c r="AC165" s="16" t="s">
        <v>39</v>
      </c>
      <c r="AD165" s="16" t="s">
        <v>79</v>
      </c>
      <c r="AE165" s="19" t="s">
        <v>79</v>
      </c>
    </row>
    <row r="166" spans="1:31" ht="15.75" thickBot="1" x14ac:dyDescent="0.3">
      <c r="A166" s="475"/>
      <c r="B166" s="333" t="s">
        <v>19</v>
      </c>
      <c r="C166" s="174" t="s">
        <v>39</v>
      </c>
      <c r="D166" s="17" t="s">
        <v>39</v>
      </c>
      <c r="E166" s="17" t="s">
        <v>39</v>
      </c>
      <c r="F166" s="20" t="s">
        <v>39</v>
      </c>
      <c r="G166" s="164" t="s">
        <v>39</v>
      </c>
      <c r="H166" s="20" t="s">
        <v>113</v>
      </c>
      <c r="I166" s="164" t="s">
        <v>113</v>
      </c>
      <c r="J166" s="17" t="s">
        <v>113</v>
      </c>
      <c r="K166" s="17" t="s">
        <v>113</v>
      </c>
      <c r="L166" s="20" t="s">
        <v>113</v>
      </c>
      <c r="M166" s="164" t="s">
        <v>39</v>
      </c>
      <c r="N166" s="20" t="s">
        <v>113</v>
      </c>
      <c r="O166" s="164" t="s">
        <v>39</v>
      </c>
      <c r="P166" s="17" t="s">
        <v>113</v>
      </c>
      <c r="Q166" s="17" t="s">
        <v>39</v>
      </c>
      <c r="R166" s="17" t="s">
        <v>39</v>
      </c>
      <c r="S166" s="20" t="s">
        <v>39</v>
      </c>
      <c r="T166" s="164" t="s">
        <v>113</v>
      </c>
      <c r="U166" s="17" t="s">
        <v>39</v>
      </c>
      <c r="V166" s="17" t="s">
        <v>39</v>
      </c>
      <c r="W166" s="17" t="s">
        <v>39</v>
      </c>
      <c r="X166" s="17" t="s">
        <v>39</v>
      </c>
      <c r="Y166" s="17" t="s">
        <v>113</v>
      </c>
      <c r="Z166" s="17" t="s">
        <v>39</v>
      </c>
      <c r="AA166" s="17" t="s">
        <v>39</v>
      </c>
      <c r="AB166" s="17" t="s">
        <v>39</v>
      </c>
      <c r="AC166" s="17" t="s">
        <v>39</v>
      </c>
      <c r="AD166" s="17" t="s">
        <v>79</v>
      </c>
      <c r="AE166" s="20" t="s">
        <v>79</v>
      </c>
    </row>
    <row r="167" spans="1:31" x14ac:dyDescent="0.25">
      <c r="A167" s="375"/>
      <c r="B167" s="367"/>
      <c r="C167" s="377"/>
      <c r="D167" s="377"/>
      <c r="E167" s="377"/>
      <c r="F167" s="377"/>
      <c r="G167" s="377"/>
      <c r="H167" s="377"/>
      <c r="I167" s="377"/>
      <c r="J167" s="377"/>
      <c r="K167" s="377"/>
      <c r="L167" s="377"/>
      <c r="M167" s="377"/>
      <c r="N167" s="377"/>
      <c r="O167" s="377"/>
      <c r="P167" s="377"/>
      <c r="Q167" s="377"/>
      <c r="R167" s="377"/>
      <c r="S167" s="377"/>
      <c r="T167" s="377"/>
      <c r="U167" s="377"/>
      <c r="V167" s="377"/>
      <c r="W167" s="377"/>
      <c r="X167" s="377"/>
      <c r="Y167" s="377"/>
      <c r="Z167" s="377"/>
      <c r="AA167" s="377"/>
      <c r="AB167" s="377"/>
      <c r="AC167" s="377"/>
      <c r="AD167" s="377"/>
      <c r="AE167" s="377"/>
    </row>
    <row r="169" spans="1:31" x14ac:dyDescent="0.25">
      <c r="A169" s="7" t="s">
        <v>24</v>
      </c>
    </row>
    <row r="180" spans="28:28" x14ac:dyDescent="0.25">
      <c r="AB180" s="15"/>
    </row>
  </sheetData>
  <sortState ref="A1:A6">
    <sortCondition ref="A1"/>
  </sortState>
  <mergeCells count="27">
    <mergeCell ref="M12:N12"/>
    <mergeCell ref="M13:N13"/>
    <mergeCell ref="T12:AE12"/>
    <mergeCell ref="T13:AE13"/>
    <mergeCell ref="A87:A98"/>
    <mergeCell ref="G12:H12"/>
    <mergeCell ref="G13:H13"/>
    <mergeCell ref="O12:S12"/>
    <mergeCell ref="O13:S13"/>
    <mergeCell ref="I12:L12"/>
    <mergeCell ref="I13:L13"/>
    <mergeCell ref="A12:A14"/>
    <mergeCell ref="B12:B14"/>
    <mergeCell ref="C12:F12"/>
    <mergeCell ref="C13:F13"/>
    <mergeCell ref="A159:A166"/>
    <mergeCell ref="A147:A157"/>
    <mergeCell ref="A15:A26"/>
    <mergeCell ref="A27:A38"/>
    <mergeCell ref="A39:A50"/>
    <mergeCell ref="A51:A62"/>
    <mergeCell ref="A135:A146"/>
    <mergeCell ref="A123:A134"/>
    <mergeCell ref="A99:A110"/>
    <mergeCell ref="A63:A74"/>
    <mergeCell ref="A75:A86"/>
    <mergeCell ref="A111:A122"/>
  </mergeCells>
  <hyperlinks>
    <hyperlink ref="A169" location="Indice!A1" display="Volver al índice"/>
  </hyperlink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29"/>
  <sheetViews>
    <sheetView zoomScale="85" zoomScaleNormal="85" workbookViewId="0"/>
  </sheetViews>
  <sheetFormatPr baseColWidth="10" defaultRowHeight="15" x14ac:dyDescent="0.25"/>
  <cols>
    <col min="1" max="1" width="19.85546875" style="2" customWidth="1"/>
    <col min="2" max="7" width="25.7109375" style="8" customWidth="1"/>
    <col min="8" max="8" width="18.5703125" style="2" customWidth="1"/>
    <col min="9" max="16384" width="11.42578125" style="2"/>
  </cols>
  <sheetData>
    <row r="1" spans="1:8" x14ac:dyDescent="0.25">
      <c r="A1" s="382" t="str">
        <f>+'3.2.1.1'!A1</f>
        <v>Observatorio Nacional de Datos de Transporte</v>
      </c>
      <c r="B1" s="15"/>
    </row>
    <row r="2" spans="1:8" x14ac:dyDescent="0.25">
      <c r="A2" s="46" t="s">
        <v>1</v>
      </c>
      <c r="B2" s="15"/>
    </row>
    <row r="3" spans="1:8" x14ac:dyDescent="0.25">
      <c r="A3" s="46" t="s">
        <v>2</v>
      </c>
      <c r="B3" s="15"/>
    </row>
    <row r="4" spans="1:8" x14ac:dyDescent="0.25">
      <c r="A4" s="46" t="s">
        <v>3</v>
      </c>
      <c r="B4" s="47" t="s">
        <v>4</v>
      </c>
    </row>
    <row r="5" spans="1:8" x14ac:dyDescent="0.25">
      <c r="A5" s="46" t="s">
        <v>5</v>
      </c>
      <c r="B5" s="15" t="str">
        <f>+Indice!A12</f>
        <v>3.2.1.7</v>
      </c>
    </row>
    <row r="6" spans="1:8" x14ac:dyDescent="0.25">
      <c r="A6" s="46" t="s">
        <v>6</v>
      </c>
      <c r="B6" s="47" t="str">
        <f>+Indice!B12</f>
        <v>Pasajeros pagos en servicios de ferrocarriles interurbanos por año y por corredor. En cantidad de pasajeros.</v>
      </c>
    </row>
    <row r="7" spans="1:8" x14ac:dyDescent="0.25">
      <c r="A7" s="46" t="s">
        <v>7</v>
      </c>
      <c r="B7" s="47" t="str">
        <f>+'3.2.1.1'!B7</f>
        <v>CNRT. Información complementaria Wikipedia + SatéliteFerroviario.com.ar</v>
      </c>
    </row>
    <row r="8" spans="1:8" x14ac:dyDescent="0.25">
      <c r="A8" s="46" t="s">
        <v>8</v>
      </c>
      <c r="B8" s="353" t="str">
        <f>+'3.2.1.1'!B8</f>
        <v>agosto 2019</v>
      </c>
    </row>
    <row r="9" spans="1:8" x14ac:dyDescent="0.25">
      <c r="A9" s="46" t="s">
        <v>9</v>
      </c>
      <c r="B9" s="353" t="str">
        <f>+'3.2.1.1'!B9</f>
        <v>septiembre 2019</v>
      </c>
    </row>
    <row r="10" spans="1:8" x14ac:dyDescent="0.25">
      <c r="B10" s="2"/>
    </row>
    <row r="11" spans="1:8" ht="15.75" thickBot="1" x14ac:dyDescent="0.3"/>
    <row r="12" spans="1:8" s="214" customFormat="1" ht="39" customHeight="1" thickBot="1" x14ac:dyDescent="0.3">
      <c r="A12" s="210" t="s">
        <v>10</v>
      </c>
      <c r="B12" s="209" t="s">
        <v>26</v>
      </c>
      <c r="C12" s="211" t="s">
        <v>25</v>
      </c>
      <c r="D12" s="211" t="s">
        <v>29</v>
      </c>
      <c r="E12" s="212" t="s">
        <v>30</v>
      </c>
      <c r="F12" s="212" t="s">
        <v>27</v>
      </c>
      <c r="G12" s="213" t="s">
        <v>28</v>
      </c>
      <c r="H12" s="210" t="s">
        <v>105</v>
      </c>
    </row>
    <row r="13" spans="1:8" ht="15.75" thickBot="1" x14ac:dyDescent="0.3">
      <c r="A13" s="90">
        <v>2007</v>
      </c>
      <c r="B13" s="288">
        <f>+'3.2.1.1'!F15</f>
        <v>40585</v>
      </c>
      <c r="C13" s="289">
        <f>+'3.2.1.1'!I15</f>
        <v>146988</v>
      </c>
      <c r="D13" s="289">
        <f>+'3.2.1.1'!N15</f>
        <v>250194</v>
      </c>
      <c r="E13" s="289">
        <f>+'3.2.1.1'!Q15</f>
        <v>0</v>
      </c>
      <c r="F13" s="290" t="str">
        <f>+'3.2.1.1'!W15</f>
        <v>S/D</v>
      </c>
      <c r="G13" s="291">
        <f>+'3.2.1.1'!AJ15</f>
        <v>130814</v>
      </c>
      <c r="H13" s="303" t="str">
        <f>+'3.2.1.1'!AK15</f>
        <v>S/D</v>
      </c>
    </row>
    <row r="14" spans="1:8" ht="15.75" thickBot="1" x14ac:dyDescent="0.3">
      <c r="A14" s="90">
        <v>2008</v>
      </c>
      <c r="B14" s="288">
        <f>+'3.2.1.1'!F16</f>
        <v>39189</v>
      </c>
      <c r="C14" s="289">
        <f>+'3.2.1.1'!I16</f>
        <v>155776</v>
      </c>
      <c r="D14" s="289">
        <f>+'3.2.1.1'!N16</f>
        <v>273573</v>
      </c>
      <c r="E14" s="289">
        <f>+'3.2.1.1'!Q16</f>
        <v>90662</v>
      </c>
      <c r="F14" s="290">
        <f>+'3.2.1.1'!W16</f>
        <v>216045</v>
      </c>
      <c r="G14" s="291">
        <f>+'3.2.1.1'!AJ16</f>
        <v>917274</v>
      </c>
      <c r="H14" s="303">
        <f>SUM(B14:G14)</f>
        <v>1692519</v>
      </c>
    </row>
    <row r="15" spans="1:8" ht="15.75" thickBot="1" x14ac:dyDescent="0.3">
      <c r="A15" s="90">
        <v>2009</v>
      </c>
      <c r="B15" s="288">
        <f>+'3.2.1.1'!F17</f>
        <v>29683</v>
      </c>
      <c r="C15" s="289">
        <f>+'3.2.1.1'!I17</f>
        <v>106158</v>
      </c>
      <c r="D15" s="289">
        <f>+'3.2.1.1'!N17</f>
        <v>256686</v>
      </c>
      <c r="E15" s="289">
        <f>+'3.2.1.1'!Q17</f>
        <v>73052</v>
      </c>
      <c r="F15" s="290">
        <f>+'3.2.1.1'!W17</f>
        <v>191173</v>
      </c>
      <c r="G15" s="291">
        <f>+'3.2.1.1'!AJ17</f>
        <v>730909</v>
      </c>
      <c r="H15" s="303">
        <f t="shared" ref="H15:H20" si="0">SUM(B15:G15)</f>
        <v>1387661</v>
      </c>
    </row>
    <row r="16" spans="1:8" ht="15.75" thickBot="1" x14ac:dyDescent="0.3">
      <c r="A16" s="90">
        <v>2010</v>
      </c>
      <c r="B16" s="288">
        <f>+'3.2.1.1'!F18</f>
        <v>2112</v>
      </c>
      <c r="C16" s="289">
        <f>+'3.2.1.1'!I18</f>
        <v>120617</v>
      </c>
      <c r="D16" s="289">
        <f>+'3.2.1.1'!N18</f>
        <v>278315</v>
      </c>
      <c r="E16" s="289">
        <f>+'3.2.1.1'!Q18</f>
        <v>81379</v>
      </c>
      <c r="F16" s="290">
        <f>+'3.2.1.1'!W18</f>
        <v>232728</v>
      </c>
      <c r="G16" s="291">
        <f>+'3.2.1.1'!AJ18</f>
        <v>816330</v>
      </c>
      <c r="H16" s="303">
        <f t="shared" si="0"/>
        <v>1531481</v>
      </c>
    </row>
    <row r="17" spans="1:8" ht="15.75" thickBot="1" x14ac:dyDescent="0.3">
      <c r="A17" s="90">
        <v>2011</v>
      </c>
      <c r="B17" s="288">
        <f>+'3.2.1.1'!F19</f>
        <v>16979</v>
      </c>
      <c r="C17" s="289">
        <f>+'3.2.1.1'!I19</f>
        <v>134230</v>
      </c>
      <c r="D17" s="289">
        <f>+'3.2.1.1'!N19</f>
        <v>286515</v>
      </c>
      <c r="E17" s="289">
        <f>+'3.2.1.1'!Q19</f>
        <v>59295</v>
      </c>
      <c r="F17" s="290">
        <f>+'3.2.1.1'!W19</f>
        <v>253820</v>
      </c>
      <c r="G17" s="291">
        <f>+'3.2.1.1'!AJ19</f>
        <v>698918</v>
      </c>
      <c r="H17" s="303">
        <f t="shared" si="0"/>
        <v>1449757</v>
      </c>
    </row>
    <row r="18" spans="1:8" ht="15.75" thickBot="1" x14ac:dyDescent="0.3">
      <c r="A18" s="90">
        <v>2012</v>
      </c>
      <c r="B18" s="288">
        <f>+'3.2.1.1'!F20</f>
        <v>28891</v>
      </c>
      <c r="C18" s="289">
        <f>+'3.2.1.1'!I20</f>
        <v>151538</v>
      </c>
      <c r="D18" s="289">
        <f>+'3.2.1.1'!N20</f>
        <v>276897</v>
      </c>
      <c r="E18" s="289">
        <f>+'3.2.1.1'!Q20</f>
        <v>72665</v>
      </c>
      <c r="F18" s="290">
        <f>+'3.2.1.1'!W20</f>
        <v>190928</v>
      </c>
      <c r="G18" s="291">
        <f>+'3.2.1.1'!AJ20</f>
        <v>579075</v>
      </c>
      <c r="H18" s="303">
        <f t="shared" si="0"/>
        <v>1299994</v>
      </c>
    </row>
    <row r="19" spans="1:8" ht="15.75" thickBot="1" x14ac:dyDescent="0.3">
      <c r="A19" s="90">
        <v>2013</v>
      </c>
      <c r="B19" s="288">
        <f>+'3.2.1.1'!F21</f>
        <v>25140</v>
      </c>
      <c r="C19" s="289">
        <f>+'3.2.1.1'!I21</f>
        <v>184579</v>
      </c>
      <c r="D19" s="289">
        <f>+'3.2.1.1'!N21</f>
        <v>245396</v>
      </c>
      <c r="E19" s="289">
        <f>+'3.2.1.1'!Q21</f>
        <v>62969</v>
      </c>
      <c r="F19" s="290">
        <f>+'3.2.1.1'!W21</f>
        <v>114508</v>
      </c>
      <c r="G19" s="291">
        <f>+'3.2.1.1'!AJ21</f>
        <v>340368</v>
      </c>
      <c r="H19" s="303">
        <f t="shared" si="0"/>
        <v>972960</v>
      </c>
    </row>
    <row r="20" spans="1:8" ht="15.75" thickBot="1" x14ac:dyDescent="0.3">
      <c r="A20" s="90">
        <v>2014</v>
      </c>
      <c r="B20" s="288">
        <f>+'3.2.1.1'!F22</f>
        <v>27715</v>
      </c>
      <c r="C20" s="289">
        <f>+'3.2.1.1'!I22</f>
        <v>214192</v>
      </c>
      <c r="D20" s="289">
        <f>+'3.2.1.1'!N22</f>
        <v>204509</v>
      </c>
      <c r="E20" s="289">
        <f>+'3.2.1.1'!Q22</f>
        <v>29160</v>
      </c>
      <c r="F20" s="290">
        <f>+'3.2.1.1'!W22</f>
        <v>121449</v>
      </c>
      <c r="G20" s="291">
        <f>+'3.2.1.1'!AJ22</f>
        <v>308212</v>
      </c>
      <c r="H20" s="303">
        <f t="shared" si="0"/>
        <v>905237</v>
      </c>
    </row>
    <row r="21" spans="1:8" ht="15.75" thickBot="1" x14ac:dyDescent="0.3">
      <c r="A21" s="90">
        <v>2015</v>
      </c>
      <c r="B21" s="288">
        <f>+'3.2.1.1'!F23</f>
        <v>27181</v>
      </c>
      <c r="C21" s="289">
        <f>+'3.2.1.1'!I23</f>
        <v>214062</v>
      </c>
      <c r="D21" s="289">
        <f>+'3.2.1.1'!N23</f>
        <v>273426</v>
      </c>
      <c r="E21" s="289">
        <f>+'3.2.1.1'!Q23</f>
        <v>64887</v>
      </c>
      <c r="F21" s="290">
        <f>+'3.2.1.1'!W23</f>
        <v>116223</v>
      </c>
      <c r="G21" s="291">
        <f>+'3.2.1.1'!AJ23</f>
        <v>460653</v>
      </c>
      <c r="H21" s="303">
        <f>SUM(B21:G21)</f>
        <v>1156432</v>
      </c>
    </row>
    <row r="22" spans="1:8" ht="15.75" thickBot="1" x14ac:dyDescent="0.3">
      <c r="A22" s="90">
        <v>2016</v>
      </c>
      <c r="B22" s="288">
        <f>+'3.2.1.1'!F24</f>
        <v>2846</v>
      </c>
      <c r="C22" s="289">
        <f>+'3.2.1.1'!I24</f>
        <v>174518</v>
      </c>
      <c r="D22" s="289">
        <f>+'3.2.1.1'!N24</f>
        <v>330876</v>
      </c>
      <c r="E22" s="289">
        <f>+'3.2.1.1'!Q24</f>
        <v>50237</v>
      </c>
      <c r="F22" s="290">
        <f>+'3.2.1.1'!W24</f>
        <v>20447</v>
      </c>
      <c r="G22" s="291">
        <f>+'3.2.1.1'!AJ24</f>
        <v>195627</v>
      </c>
      <c r="H22" s="303">
        <f>SUM(B22:G22)</f>
        <v>774551</v>
      </c>
    </row>
    <row r="23" spans="1:8" ht="15.75" thickBot="1" x14ac:dyDescent="0.3">
      <c r="A23" s="90">
        <v>2017</v>
      </c>
      <c r="B23" s="288">
        <f>+'3.2.1.1'!F25</f>
        <v>0</v>
      </c>
      <c r="C23" s="289">
        <f>+'3.2.1.1'!I25</f>
        <v>178311</v>
      </c>
      <c r="D23" s="289">
        <f>+'3.2.1.1'!N25</f>
        <v>355945</v>
      </c>
      <c r="E23" s="289">
        <f>+'3.2.1.1'!Q25</f>
        <v>27374</v>
      </c>
      <c r="F23" s="290">
        <f>+'3.2.1.1'!W25</f>
        <v>14057</v>
      </c>
      <c r="G23" s="291">
        <f>+'3.2.1.1'!AJ25</f>
        <v>258219</v>
      </c>
      <c r="H23" s="303">
        <f>SUM(B23:G23)</f>
        <v>833906</v>
      </c>
    </row>
    <row r="24" spans="1:8" ht="15.75" thickBot="1" x14ac:dyDescent="0.3">
      <c r="A24" s="90">
        <v>2018</v>
      </c>
      <c r="B24" s="288">
        <f>+'3.2.1.1'!F26</f>
        <v>0</v>
      </c>
      <c r="C24" s="289">
        <f>+'3.2.1.1'!I26</f>
        <v>193365</v>
      </c>
      <c r="D24" s="289">
        <f>+'3.2.1.1'!N26</f>
        <v>358104</v>
      </c>
      <c r="E24" s="289">
        <f>+'3.2.1.1'!Q26</f>
        <v>20051</v>
      </c>
      <c r="F24" s="290">
        <f>+'3.2.1.1'!W26</f>
        <v>25154</v>
      </c>
      <c r="G24" s="291">
        <f>+'3.2.1.1'!AJ26</f>
        <v>440990</v>
      </c>
      <c r="H24" s="303">
        <f>SUM(B24:G24)</f>
        <v>1037664</v>
      </c>
    </row>
    <row r="25" spans="1:8" ht="15.75" thickBot="1" x14ac:dyDescent="0.3">
      <c r="A25" s="90" t="s">
        <v>128</v>
      </c>
      <c r="B25" s="288">
        <f>+'3.2.1.1'!F27</f>
        <v>0</v>
      </c>
      <c r="C25" s="289">
        <f>+'3.2.1.1'!I27</f>
        <v>148391</v>
      </c>
      <c r="D25" s="289">
        <f>+'3.2.1.1'!N27</f>
        <v>339274</v>
      </c>
      <c r="E25" s="289">
        <f>+'3.2.1.1'!Q27</f>
        <v>9015</v>
      </c>
      <c r="F25" s="290">
        <f>+'3.2.1.1'!W27</f>
        <v>30721</v>
      </c>
      <c r="G25" s="291">
        <f>+'3.2.1.1'!AJ27</f>
        <v>385437</v>
      </c>
      <c r="H25" s="303">
        <f>SUM(B25:G25)</f>
        <v>912838</v>
      </c>
    </row>
    <row r="26" spans="1:8" x14ac:dyDescent="0.25">
      <c r="A26" s="397"/>
      <c r="B26" s="358"/>
      <c r="C26" s="358"/>
      <c r="D26" s="358"/>
      <c r="E26" s="358"/>
      <c r="F26" s="359"/>
      <c r="G26" s="359"/>
      <c r="H26" s="360"/>
    </row>
    <row r="27" spans="1:8" x14ac:dyDescent="0.25">
      <c r="A27" s="2" t="s">
        <v>124</v>
      </c>
      <c r="B27" s="358"/>
      <c r="C27" s="358"/>
      <c r="D27" s="358"/>
      <c r="E27" s="358"/>
      <c r="F27" s="359"/>
      <c r="G27" s="359"/>
      <c r="H27" s="360"/>
    </row>
    <row r="29" spans="1:8" x14ac:dyDescent="0.25">
      <c r="A29" s="7" t="s">
        <v>24</v>
      </c>
    </row>
  </sheetData>
  <hyperlinks>
    <hyperlink ref="A29" location="I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26"/>
  <sheetViews>
    <sheetView zoomScale="85" zoomScaleNormal="85" workbookViewId="0"/>
  </sheetViews>
  <sheetFormatPr baseColWidth="10" defaultRowHeight="15" x14ac:dyDescent="0.25"/>
  <cols>
    <col min="1" max="1" width="21.85546875" style="2" customWidth="1"/>
    <col min="2" max="8" width="25.7109375" style="2" customWidth="1"/>
    <col min="9" max="16384" width="11.42578125" style="2"/>
  </cols>
  <sheetData>
    <row r="1" spans="1:9" x14ac:dyDescent="0.25">
      <c r="A1" s="46" t="s">
        <v>0</v>
      </c>
      <c r="B1" s="15"/>
      <c r="C1" s="8"/>
      <c r="D1" s="8"/>
      <c r="E1" s="8"/>
      <c r="F1" s="8"/>
      <c r="G1" s="8"/>
    </row>
    <row r="2" spans="1:9" x14ac:dyDescent="0.25">
      <c r="A2" s="46" t="s">
        <v>1</v>
      </c>
      <c r="B2" s="15"/>
      <c r="C2" s="8"/>
      <c r="D2" s="8"/>
      <c r="E2" s="8"/>
      <c r="F2" s="8"/>
      <c r="G2" s="8"/>
    </row>
    <row r="3" spans="1:9" x14ac:dyDescent="0.25">
      <c r="A3" s="46" t="s">
        <v>2</v>
      </c>
      <c r="B3" s="15"/>
      <c r="C3" s="8"/>
      <c r="D3" s="8"/>
      <c r="E3" s="8"/>
      <c r="F3" s="8"/>
      <c r="G3" s="8"/>
    </row>
    <row r="4" spans="1:9" x14ac:dyDescent="0.25">
      <c r="A4" s="46" t="s">
        <v>3</v>
      </c>
      <c r="B4" s="47" t="s">
        <v>4</v>
      </c>
      <c r="C4" s="8"/>
      <c r="D4" s="8"/>
      <c r="E4" s="8"/>
      <c r="F4" s="8"/>
      <c r="G4" s="8"/>
    </row>
    <row r="5" spans="1:9" x14ac:dyDescent="0.25">
      <c r="A5" s="46" t="s">
        <v>5</v>
      </c>
      <c r="B5" s="15" t="str">
        <f>+Indice!A13</f>
        <v>3.2.1.8</v>
      </c>
      <c r="C5" s="8"/>
      <c r="D5" s="8"/>
      <c r="E5" s="8"/>
      <c r="F5" s="8"/>
      <c r="G5" s="8"/>
    </row>
    <row r="6" spans="1:9" x14ac:dyDescent="0.25">
      <c r="A6" s="46" t="s">
        <v>6</v>
      </c>
      <c r="B6" s="47" t="str">
        <f>+Indice!B13</f>
        <v>Variacion anual de pasajeros pagos en servicios de ferrocarriles interurbanos por corredor. En porcentaje.</v>
      </c>
      <c r="C6" s="8"/>
      <c r="D6" s="8"/>
      <c r="E6" s="8"/>
      <c r="F6" s="8"/>
      <c r="G6" s="8"/>
    </row>
    <row r="7" spans="1:9" x14ac:dyDescent="0.25">
      <c r="A7" s="46" t="s">
        <v>7</v>
      </c>
      <c r="B7" s="47" t="str">
        <f>+'3.2.1.1'!B7</f>
        <v>CNRT. Información complementaria Wikipedia + SatéliteFerroviario.com.ar</v>
      </c>
      <c r="C7" s="8"/>
      <c r="D7" s="8"/>
      <c r="E7" s="8"/>
      <c r="F7" s="8"/>
      <c r="G7" s="8"/>
    </row>
    <row r="8" spans="1:9" x14ac:dyDescent="0.25">
      <c r="A8" s="46" t="s">
        <v>8</v>
      </c>
      <c r="B8" s="353" t="str">
        <f>+'3.2.1.1'!B8</f>
        <v>agosto 2019</v>
      </c>
      <c r="C8" s="8"/>
      <c r="D8" s="8"/>
      <c r="E8" s="8"/>
      <c r="F8" s="8"/>
      <c r="G8" s="8"/>
    </row>
    <row r="9" spans="1:9" x14ac:dyDescent="0.25">
      <c r="A9" s="46" t="s">
        <v>9</v>
      </c>
      <c r="B9" s="353" t="str">
        <f>+'3.2.1.1'!B9</f>
        <v>septiembre 2019</v>
      </c>
      <c r="C9" s="8"/>
      <c r="D9" s="8"/>
      <c r="E9" s="8"/>
      <c r="F9" s="8"/>
      <c r="G9" s="8"/>
    </row>
    <row r="10" spans="1:9" x14ac:dyDescent="0.25">
      <c r="C10" s="8"/>
      <c r="D10" s="215"/>
      <c r="E10" s="8"/>
      <c r="F10" s="8"/>
      <c r="G10" s="8"/>
    </row>
    <row r="11" spans="1:9" ht="15.75" thickBot="1" x14ac:dyDescent="0.3">
      <c r="B11" s="8"/>
      <c r="C11" s="8"/>
      <c r="D11" s="8"/>
      <c r="E11" s="8"/>
      <c r="F11" s="8"/>
      <c r="G11" s="8"/>
    </row>
    <row r="12" spans="1:9" ht="32.25" thickBot="1" x14ac:dyDescent="0.3">
      <c r="A12" s="210" t="s">
        <v>10</v>
      </c>
      <c r="B12" s="209" t="s">
        <v>26</v>
      </c>
      <c r="C12" s="211" t="s">
        <v>25</v>
      </c>
      <c r="D12" s="211" t="s">
        <v>29</v>
      </c>
      <c r="E12" s="212" t="s">
        <v>30</v>
      </c>
      <c r="F12" s="212" t="s">
        <v>27</v>
      </c>
      <c r="G12" s="213" t="s">
        <v>28</v>
      </c>
      <c r="H12" s="210" t="s">
        <v>105</v>
      </c>
    </row>
    <row r="13" spans="1:9" ht="15.75" thickBot="1" x14ac:dyDescent="0.3">
      <c r="A13" s="90" t="s">
        <v>87</v>
      </c>
      <c r="B13" s="216">
        <f>+'3.2.1.7'!B14/'3.2.1.7'!B13-1</f>
        <v>-3.4396944683996566E-2</v>
      </c>
      <c r="C13" s="216">
        <f>+'3.2.1.7'!C14/'3.2.1.7'!C13-1</f>
        <v>5.9787193512395476E-2</v>
      </c>
      <c r="D13" s="216">
        <f>+'3.2.1.7'!D14/'3.2.1.7'!D13-1</f>
        <v>9.3443487853425822E-2</v>
      </c>
      <c r="E13" s="219" t="s">
        <v>39</v>
      </c>
      <c r="F13" s="219" t="s">
        <v>39</v>
      </c>
      <c r="G13" s="220" t="s">
        <v>39</v>
      </c>
      <c r="H13" s="218" t="s">
        <v>39</v>
      </c>
    </row>
    <row r="14" spans="1:9" ht="15.75" thickBot="1" x14ac:dyDescent="0.3">
      <c r="A14" s="94" t="s">
        <v>88</v>
      </c>
      <c r="B14" s="216">
        <f>+'3.2.1.7'!B15/'3.2.1.7'!B14-1</f>
        <v>-0.24256806756998139</v>
      </c>
      <c r="C14" s="216">
        <f>+'3.2.1.7'!C15/'3.2.1.7'!C14-1</f>
        <v>-0.31852146672144621</v>
      </c>
      <c r="D14" s="216">
        <f>+'3.2.1.7'!D15/'3.2.1.7'!D14-1</f>
        <v>-6.1727582765843114E-2</v>
      </c>
      <c r="E14" s="216">
        <f>+'3.2.1.7'!E15/'3.2.1.7'!E14-1</f>
        <v>-0.194237938717434</v>
      </c>
      <c r="F14" s="216">
        <f>+'3.2.1.7'!F15/'3.2.1.7'!F14-1</f>
        <v>-0.11512416394732583</v>
      </c>
      <c r="G14" s="217">
        <f>+'3.2.1.7'!G15/'3.2.1.7'!G14-1</f>
        <v>-0.20317266160383918</v>
      </c>
      <c r="H14" s="218">
        <f>+'3.2.1.7'!H15/'3.2.1.7'!H14-1</f>
        <v>-0.18012087308916469</v>
      </c>
      <c r="I14" s="221"/>
    </row>
    <row r="15" spans="1:9" ht="15.75" thickBot="1" x14ac:dyDescent="0.3">
      <c r="A15" s="94" t="s">
        <v>89</v>
      </c>
      <c r="B15" s="216">
        <f>+'3.2.1.7'!B16/'3.2.1.7'!B15-1</f>
        <v>-0.92884816224775124</v>
      </c>
      <c r="C15" s="216">
        <f>+'3.2.1.7'!C16/'3.2.1.7'!C15-1</f>
        <v>0.13620264134591831</v>
      </c>
      <c r="D15" s="216">
        <f>+'3.2.1.7'!D16/'3.2.1.7'!D15-1</f>
        <v>8.426248412457249E-2</v>
      </c>
      <c r="E15" s="216">
        <f>+'3.2.1.7'!E16/'3.2.1.7'!E15-1</f>
        <v>0.11398729672014452</v>
      </c>
      <c r="F15" s="216">
        <f>+'3.2.1.7'!F16/'3.2.1.7'!F15-1</f>
        <v>0.21736856146003891</v>
      </c>
      <c r="G15" s="217">
        <f>+'3.2.1.7'!G16/'3.2.1.7'!G15-1</f>
        <v>0.11686954189919674</v>
      </c>
      <c r="H15" s="218">
        <f>+'3.2.1.7'!H16/'3.2.1.7'!H15-1</f>
        <v>0.10364202784397625</v>
      </c>
    </row>
    <row r="16" spans="1:9" ht="15.75" thickBot="1" x14ac:dyDescent="0.3">
      <c r="A16" s="94" t="s">
        <v>90</v>
      </c>
      <c r="B16" s="216">
        <f>+'3.2.1.7'!B17/'3.2.1.7'!B16-1</f>
        <v>7.0392992424242422</v>
      </c>
      <c r="C16" s="216">
        <f>+'3.2.1.7'!C17/'3.2.1.7'!C16-1</f>
        <v>0.11286137111684091</v>
      </c>
      <c r="D16" s="216">
        <f>+'3.2.1.7'!D17/'3.2.1.7'!D16-1</f>
        <v>2.9463018522178031E-2</v>
      </c>
      <c r="E16" s="216">
        <f>+'3.2.1.7'!E17/'3.2.1.7'!E16-1</f>
        <v>-0.27137222133474237</v>
      </c>
      <c r="F16" s="216">
        <f>+'3.2.1.7'!F17/'3.2.1.7'!F16-1</f>
        <v>9.0629404283111725E-2</v>
      </c>
      <c r="G16" s="217">
        <f>+'3.2.1.7'!G17/'3.2.1.7'!G16-1</f>
        <v>-0.1438290887263729</v>
      </c>
      <c r="H16" s="218">
        <f>+'3.2.1.7'!H17/'3.2.1.7'!H16-1</f>
        <v>-5.3362725361920882E-2</v>
      </c>
    </row>
    <row r="17" spans="1:8" ht="15.75" thickBot="1" x14ac:dyDescent="0.3">
      <c r="A17" s="94" t="s">
        <v>91</v>
      </c>
      <c r="B17" s="216">
        <f>+'3.2.1.7'!B18/'3.2.1.7'!B17-1</f>
        <v>0.70157253077330828</v>
      </c>
      <c r="C17" s="216">
        <f>+'3.2.1.7'!C18/'3.2.1.7'!C17-1</f>
        <v>0.12894285927139992</v>
      </c>
      <c r="D17" s="216">
        <f>+'3.2.1.7'!D18/'3.2.1.7'!D17-1</f>
        <v>-3.3568923093031833E-2</v>
      </c>
      <c r="E17" s="216">
        <f>+'3.2.1.7'!E18/'3.2.1.7'!E17-1</f>
        <v>0.22548275571296061</v>
      </c>
      <c r="F17" s="216">
        <f>+'3.2.1.7'!F18/'3.2.1.7'!F17-1</f>
        <v>-0.24778189267985185</v>
      </c>
      <c r="G17" s="217">
        <f>+'3.2.1.7'!G18/'3.2.1.7'!G17-1</f>
        <v>-0.17146932830460793</v>
      </c>
      <c r="H17" s="218">
        <f>+'3.2.1.7'!H18/'3.2.1.7'!H17-1</f>
        <v>-0.10330213959994672</v>
      </c>
    </row>
    <row r="18" spans="1:8" ht="15.75" thickBot="1" x14ac:dyDescent="0.3">
      <c r="A18" s="94" t="s">
        <v>92</v>
      </c>
      <c r="B18" s="216">
        <f>+'3.2.1.7'!B19/'3.2.1.7'!B18-1</f>
        <v>-0.12983281990931428</v>
      </c>
      <c r="C18" s="216">
        <f>+'3.2.1.7'!C19/'3.2.1.7'!C18-1</f>
        <v>0.21803771991183729</v>
      </c>
      <c r="D18" s="216">
        <f>+'3.2.1.7'!D19/'3.2.1.7'!D18-1</f>
        <v>-0.11376432391828006</v>
      </c>
      <c r="E18" s="216">
        <f>+'3.2.1.7'!E19/'3.2.1.7'!E18-1</f>
        <v>-0.13343425307919909</v>
      </c>
      <c r="F18" s="216">
        <f>+'3.2.1.7'!F19/'3.2.1.7'!F18-1</f>
        <v>-0.40025559373166852</v>
      </c>
      <c r="G18" s="217">
        <f>+'3.2.1.7'!G19/'3.2.1.7'!G18-1</f>
        <v>-0.41222121486854035</v>
      </c>
      <c r="H18" s="218">
        <f>+'3.2.1.7'!H19/'3.2.1.7'!H18-1</f>
        <v>-0.25156577645742983</v>
      </c>
    </row>
    <row r="19" spans="1:8" ht="15.75" thickBot="1" x14ac:dyDescent="0.3">
      <c r="A19" s="94" t="s">
        <v>93</v>
      </c>
      <c r="B19" s="216">
        <f>+'3.2.1.7'!B20/'3.2.1.7'!B19-1</f>
        <v>0.10242641209228331</v>
      </c>
      <c r="C19" s="216">
        <f>+'3.2.1.7'!C20/'3.2.1.7'!C19-1</f>
        <v>0.16043536913733414</v>
      </c>
      <c r="D19" s="216">
        <f>+'3.2.1.7'!D20/'3.2.1.7'!D19-1</f>
        <v>-0.16661640776540776</v>
      </c>
      <c r="E19" s="216">
        <f>+'3.2.1.7'!E20/'3.2.1.7'!E19-1</f>
        <v>-0.53691498991567277</v>
      </c>
      <c r="F19" s="216">
        <f>+'3.2.1.7'!F20/'3.2.1.7'!F19-1</f>
        <v>6.0615852167534179E-2</v>
      </c>
      <c r="G19" s="217">
        <f>+'3.2.1.7'!G20/'3.2.1.7'!G19-1</f>
        <v>-9.4474216142528045E-2</v>
      </c>
      <c r="H19" s="218">
        <f>+'3.2.1.7'!H20/'3.2.1.7'!H19-1</f>
        <v>-6.9605122512744644E-2</v>
      </c>
    </row>
    <row r="20" spans="1:8" ht="15.75" thickBot="1" x14ac:dyDescent="0.3">
      <c r="A20" s="94" t="s">
        <v>115</v>
      </c>
      <c r="B20" s="216">
        <f>+'3.2.1.7'!B21/'3.2.1.7'!B20-1</f>
        <v>-1.9267544650911073E-2</v>
      </c>
      <c r="C20" s="216">
        <f>+'3.2.1.7'!C21/'3.2.1.7'!C20-1</f>
        <v>-6.0693209830431361E-4</v>
      </c>
      <c r="D20" s="216">
        <f>+'3.2.1.7'!D21/'3.2.1.7'!D20-1</f>
        <v>0.33698761423702628</v>
      </c>
      <c r="E20" s="216">
        <f>+'3.2.1.7'!E21/'3.2.1.7'!E20-1</f>
        <v>1.2252057613168725</v>
      </c>
      <c r="F20" s="216">
        <f>+'3.2.1.7'!F21/'3.2.1.7'!F20-1</f>
        <v>-4.3030407825507044E-2</v>
      </c>
      <c r="G20" s="217">
        <f>+'3.2.1.7'!G21/'3.2.1.7'!G20-1</f>
        <v>0.49459787419049217</v>
      </c>
      <c r="H20" s="218">
        <f>+'3.2.1.7'!H21/'3.2.1.7'!H20-1</f>
        <v>0.27749086703261128</v>
      </c>
    </row>
    <row r="21" spans="1:8" ht="15.75" thickBot="1" x14ac:dyDescent="0.3">
      <c r="A21" s="94" t="s">
        <v>116</v>
      </c>
      <c r="B21" s="216">
        <f>+'3.2.1.7'!B22/'3.2.1.7'!B21-1</f>
        <v>-0.89529450719252424</v>
      </c>
      <c r="C21" s="216">
        <f>+'3.2.1.7'!C22/'3.2.1.7'!C21-1</f>
        <v>-0.18473152638020762</v>
      </c>
      <c r="D21" s="216">
        <f>+'3.2.1.7'!D22/'3.2.1.7'!D21-1</f>
        <v>0.21011169384038086</v>
      </c>
      <c r="E21" s="216">
        <f>+'3.2.1.7'!E22/'3.2.1.7'!E21-1</f>
        <v>-0.22577712022439012</v>
      </c>
      <c r="F21" s="216">
        <f>+'3.2.1.7'!F22/'3.2.1.7'!F21-1</f>
        <v>-0.82407096702029725</v>
      </c>
      <c r="G21" s="217">
        <f>+'3.2.1.7'!G22/'3.2.1.7'!G21-1</f>
        <v>-0.57532676439749664</v>
      </c>
      <c r="H21" s="218">
        <f>+'3.2.1.7'!H22/'3.2.1.7'!H21-1</f>
        <v>-0.33022348049863715</v>
      </c>
    </row>
    <row r="22" spans="1:8" ht="15.75" thickBot="1" x14ac:dyDescent="0.3">
      <c r="A22" s="94" t="s">
        <v>118</v>
      </c>
      <c r="B22" s="219" t="s">
        <v>39</v>
      </c>
      <c r="C22" s="216">
        <f>+'3.2.1.7'!C23/'3.2.1.7'!C22-1</f>
        <v>2.1734147766992562E-2</v>
      </c>
      <c r="D22" s="216">
        <f>+'3.2.1.7'!D23/'3.2.1.7'!D22-1</f>
        <v>7.5765543587325679E-2</v>
      </c>
      <c r="E22" s="216">
        <f>+'3.2.1.7'!E23/'3.2.1.7'!E22-1</f>
        <v>-0.45510281266795394</v>
      </c>
      <c r="F22" s="216">
        <f>+'3.2.1.7'!F23/'3.2.1.7'!F22-1</f>
        <v>-0.31251528341566004</v>
      </c>
      <c r="G22" s="217">
        <f>+'3.2.1.7'!G23/'3.2.1.7'!G22-1</f>
        <v>0.31995583431734875</v>
      </c>
      <c r="H22" s="218">
        <f>+'3.2.1.7'!H23/'3.2.1.7'!H22-1</f>
        <v>7.6631493600808787E-2</v>
      </c>
    </row>
    <row r="23" spans="1:8" ht="15.75" thickBot="1" x14ac:dyDescent="0.3">
      <c r="A23" s="94" t="s">
        <v>129</v>
      </c>
      <c r="B23" s="219" t="s">
        <v>39</v>
      </c>
      <c r="C23" s="216">
        <f>+'3.2.1.7'!C24/'3.2.1.7'!C23-1</f>
        <v>8.4425526187391631E-2</v>
      </c>
      <c r="D23" s="216">
        <f>+'3.2.1.7'!D24/'3.2.1.7'!D23-1</f>
        <v>6.0655438340193601E-3</v>
      </c>
      <c r="E23" s="216">
        <f>+'3.2.1.7'!E24/'3.2.1.7'!E23-1</f>
        <v>-0.26751662161174838</v>
      </c>
      <c r="F23" s="216">
        <f>+'3.2.1.7'!F24/'3.2.1.7'!F23-1</f>
        <v>0.78942875435725979</v>
      </c>
      <c r="G23" s="217">
        <f>+'3.2.1.7'!G24/'3.2.1.7'!G23-1</f>
        <v>0.70781390989818727</v>
      </c>
      <c r="H23" s="218">
        <f>+'3.2.1.7'!H24/'3.2.1.7'!H23-1</f>
        <v>0.24434168839173709</v>
      </c>
    </row>
    <row r="24" spans="1:8" x14ac:dyDescent="0.25">
      <c r="A24" s="397"/>
      <c r="B24" s="379"/>
      <c r="C24" s="380"/>
      <c r="D24" s="380"/>
      <c r="E24" s="380"/>
      <c r="F24" s="380"/>
      <c r="G24" s="380"/>
      <c r="H24" s="381"/>
    </row>
    <row r="26" spans="1:8" x14ac:dyDescent="0.25">
      <c r="A26" s="7" t="s">
        <v>24</v>
      </c>
    </row>
  </sheetData>
  <hyperlinks>
    <hyperlink ref="A26" location="Indice!A1" display="Volver al índic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Indice</vt:lpstr>
      <vt:lpstr>3.2.1.1</vt:lpstr>
      <vt:lpstr>3.2.1.2</vt:lpstr>
      <vt:lpstr>3.2.1.3</vt:lpstr>
      <vt:lpstr>3.2.1.4</vt:lpstr>
      <vt:lpstr>3.2.1.5</vt:lpstr>
      <vt:lpstr>3.2.1.6</vt:lpstr>
      <vt:lpstr>3.2.1.7</vt:lpstr>
      <vt:lpstr>3.2.1.8</vt:lpstr>
      <vt:lpstr>3.2.1.9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PLANEAMIENTO</dc:creator>
  <cp:lastModifiedBy>Federico Lopez</cp:lastModifiedBy>
  <dcterms:created xsi:type="dcterms:W3CDTF">2015-05-13T14:50:44Z</dcterms:created>
  <dcterms:modified xsi:type="dcterms:W3CDTF">2019-09-24T19:20:56Z</dcterms:modified>
</cp:coreProperties>
</file>