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355D83F3-5100-4C8F-83F0-3194634851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e" sheetId="5" r:id="rId1"/>
    <sheet name="Pasajeros anuales" sheetId="4" r:id="rId2"/>
    <sheet name="Pasajeros mensuales" sheetId="3" r:id="rId3"/>
  </sheets>
  <calcPr calcId="191029"/>
</workbook>
</file>

<file path=xl/calcChain.xml><?xml version="1.0" encoding="utf-8"?>
<calcChain xmlns="http://schemas.openxmlformats.org/spreadsheetml/2006/main">
  <c r="D38" i="4" l="1"/>
  <c r="D37" i="4"/>
  <c r="B38" i="4"/>
  <c r="B37" i="4"/>
  <c r="F335" i="3" l="1"/>
  <c r="F334" i="3" l="1"/>
  <c r="F333" i="3" l="1"/>
  <c r="F332" i="3" l="1"/>
  <c r="F331" i="3"/>
  <c r="F330" i="3" l="1"/>
  <c r="F329" i="3" l="1"/>
  <c r="F328" i="3" l="1"/>
  <c r="F327" i="3" l="1"/>
  <c r="F326" i="3" l="1"/>
  <c r="F325" i="3"/>
  <c r="F324" i="3"/>
  <c r="E38" i="4" s="1"/>
  <c r="F323" i="3" l="1"/>
  <c r="F322" i="3" l="1"/>
  <c r="F321" i="3"/>
  <c r="F320" i="3" l="1"/>
  <c r="F319" i="3" l="1"/>
  <c r="F318" i="3" l="1"/>
  <c r="F317" i="3" l="1"/>
  <c r="F316" i="3" l="1"/>
  <c r="F313" i="3" l="1"/>
  <c r="F312" i="3"/>
  <c r="F315" i="3"/>
  <c r="F314" i="3"/>
  <c r="E37" i="4" l="1"/>
  <c r="D36" i="4"/>
  <c r="B36" i="4"/>
  <c r="F311" i="3" l="1"/>
  <c r="F310" i="3" l="1"/>
  <c r="F309" i="3" l="1"/>
  <c r="F308" i="3"/>
  <c r="F307" i="3" l="1"/>
  <c r="F306" i="3" l="1"/>
  <c r="F305" i="3" l="1"/>
  <c r="F300" i="3" l="1"/>
  <c r="F304" i="3"/>
  <c r="F303" i="3"/>
  <c r="F302" i="3"/>
  <c r="F301" i="3"/>
  <c r="E36" i="4" l="1"/>
  <c r="D35" i="4"/>
  <c r="B35" i="4"/>
  <c r="F299" i="3" l="1"/>
  <c r="F298" i="3" l="1"/>
  <c r="F297" i="3" l="1"/>
  <c r="F296" i="3" l="1"/>
  <c r="F295" i="3"/>
  <c r="F294" i="3"/>
  <c r="F293" i="3"/>
  <c r="F292" i="3"/>
  <c r="F291" i="3"/>
  <c r="F288" i="3"/>
  <c r="F289" i="3"/>
  <c r="F290" i="3"/>
  <c r="D34" i="4"/>
  <c r="B34" i="4"/>
  <c r="F285" i="3"/>
  <c r="F286" i="3"/>
  <c r="F287" i="3"/>
  <c r="F276" i="3"/>
  <c r="F284" i="3"/>
  <c r="F283" i="3"/>
  <c r="F282" i="3"/>
  <c r="F281" i="3"/>
  <c r="F280" i="3"/>
  <c r="F277" i="3"/>
  <c r="F278" i="3"/>
  <c r="F279" i="3"/>
  <c r="F275" i="3"/>
  <c r="F273" i="3"/>
  <c r="F274" i="3"/>
  <c r="F272" i="3"/>
  <c r="B9" i="3"/>
  <c r="B8" i="3"/>
  <c r="F269" i="3"/>
  <c r="F270" i="3"/>
  <c r="F271" i="3"/>
  <c r="F268" i="3"/>
  <c r="D33" i="4"/>
  <c r="B33" i="4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B32" i="4"/>
  <c r="D32" i="4"/>
  <c r="C173" i="3"/>
  <c r="B25" i="4" s="1"/>
  <c r="C160" i="3"/>
  <c r="F160" i="3" s="1"/>
  <c r="C157" i="3"/>
  <c r="F157" i="3" s="1"/>
  <c r="C156" i="3"/>
  <c r="F156" i="3" s="1"/>
  <c r="C155" i="3"/>
  <c r="F155" i="3" s="1"/>
  <c r="C154" i="3"/>
  <c r="F154" i="3" s="1"/>
  <c r="C153" i="3"/>
  <c r="F153" i="3" s="1"/>
  <c r="C152" i="3"/>
  <c r="F152" i="3" s="1"/>
  <c r="C147" i="3"/>
  <c r="F147" i="3" s="1"/>
  <c r="C146" i="3"/>
  <c r="F146" i="3" s="1"/>
  <c r="C145" i="3"/>
  <c r="F145" i="3" s="1"/>
  <c r="C144" i="3"/>
  <c r="F144" i="3" s="1"/>
  <c r="C143" i="3"/>
  <c r="F143" i="3" s="1"/>
  <c r="C142" i="3"/>
  <c r="F142" i="3" s="1"/>
  <c r="C141" i="3"/>
  <c r="C140" i="3"/>
  <c r="F140" i="3" s="1"/>
  <c r="C139" i="3"/>
  <c r="F139" i="3" s="1"/>
  <c r="C138" i="3"/>
  <c r="F138" i="3" s="1"/>
  <c r="C137" i="3"/>
  <c r="F137" i="3" s="1"/>
  <c r="C136" i="3"/>
  <c r="F136" i="3" s="1"/>
  <c r="C135" i="3"/>
  <c r="F135" i="3" s="1"/>
  <c r="C133" i="3"/>
  <c r="C132" i="3"/>
  <c r="F132" i="3" s="1"/>
  <c r="C131" i="3"/>
  <c r="F131" i="3" s="1"/>
  <c r="C129" i="3"/>
  <c r="F129" i="3" s="1"/>
  <c r="C128" i="3"/>
  <c r="F128" i="3" s="1"/>
  <c r="C127" i="3"/>
  <c r="F127" i="3" s="1"/>
  <c r="C126" i="3"/>
  <c r="F126" i="3" s="1"/>
  <c r="C125" i="3"/>
  <c r="F125" i="3" s="1"/>
  <c r="C124" i="3"/>
  <c r="C121" i="3"/>
  <c r="F121" i="3" s="1"/>
  <c r="C119" i="3"/>
  <c r="F119" i="3" s="1"/>
  <c r="C117" i="3"/>
  <c r="F117" i="3" s="1"/>
  <c r="C116" i="3"/>
  <c r="F116" i="3" s="1"/>
  <c r="C115" i="3"/>
  <c r="F115" i="3" s="1"/>
  <c r="C114" i="3"/>
  <c r="F114" i="3" s="1"/>
  <c r="C113" i="3"/>
  <c r="C112" i="3"/>
  <c r="F112" i="3" s="1"/>
  <c r="C111" i="3"/>
  <c r="F111" i="3" s="1"/>
  <c r="C110" i="3"/>
  <c r="C107" i="3"/>
  <c r="F107" i="3" s="1"/>
  <c r="C102" i="3"/>
  <c r="F102" i="3" s="1"/>
  <c r="C91" i="3"/>
  <c r="B18" i="4" s="1"/>
  <c r="C83" i="3"/>
  <c r="F83" i="3" s="1"/>
  <c r="C82" i="3"/>
  <c r="F82" i="3" s="1"/>
  <c r="C80" i="3"/>
  <c r="F80" i="3" s="1"/>
  <c r="C73" i="3"/>
  <c r="F73" i="3" s="1"/>
  <c r="C59" i="3"/>
  <c r="F59" i="3" s="1"/>
  <c r="D31" i="4"/>
  <c r="F13" i="3"/>
  <c r="F14" i="3"/>
  <c r="F15" i="3"/>
  <c r="F16" i="3"/>
  <c r="F17" i="3"/>
  <c r="F18" i="3"/>
  <c r="F19" i="3"/>
  <c r="F20" i="3"/>
  <c r="F21" i="3"/>
  <c r="F22" i="3"/>
  <c r="F23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79" i="3"/>
  <c r="F81" i="3"/>
  <c r="F84" i="3"/>
  <c r="F85" i="3"/>
  <c r="F86" i="3"/>
  <c r="F87" i="3"/>
  <c r="F88" i="3"/>
  <c r="F89" i="3"/>
  <c r="F90" i="3"/>
  <c r="F92" i="3"/>
  <c r="F93" i="3"/>
  <c r="F94" i="3"/>
  <c r="F95" i="3"/>
  <c r="F96" i="3"/>
  <c r="F97" i="3"/>
  <c r="F98" i="3"/>
  <c r="F99" i="3"/>
  <c r="F100" i="3"/>
  <c r="F101" i="3"/>
  <c r="F103" i="3"/>
  <c r="F104" i="3"/>
  <c r="F105" i="3"/>
  <c r="F106" i="3"/>
  <c r="F108" i="3"/>
  <c r="F109" i="3"/>
  <c r="F113" i="3"/>
  <c r="F118" i="3"/>
  <c r="F120" i="3"/>
  <c r="F122" i="3"/>
  <c r="F123" i="3"/>
  <c r="F124" i="3"/>
  <c r="F130" i="3"/>
  <c r="F133" i="3"/>
  <c r="F134" i="3"/>
  <c r="F141" i="3"/>
  <c r="F148" i="3"/>
  <c r="F149" i="3"/>
  <c r="F150" i="3"/>
  <c r="F151" i="3"/>
  <c r="F158" i="3"/>
  <c r="F159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12" i="3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B13" i="4"/>
  <c r="E13" i="4" s="1"/>
  <c r="B14" i="4"/>
  <c r="B16" i="4"/>
  <c r="B26" i="4"/>
  <c r="B27" i="4"/>
  <c r="C27" i="4"/>
  <c r="B28" i="4"/>
  <c r="C28" i="4"/>
  <c r="B29" i="4"/>
  <c r="C29" i="4"/>
  <c r="B30" i="4"/>
  <c r="C30" i="4"/>
  <c r="B31" i="4"/>
  <c r="C31" i="4"/>
  <c r="B12" i="4"/>
  <c r="E12" i="4" s="1"/>
  <c r="B15" i="4"/>
  <c r="F110" i="3"/>
  <c r="E32" i="4" l="1"/>
  <c r="E31" i="4"/>
  <c r="E16" i="4"/>
  <c r="E15" i="4"/>
  <c r="B22" i="4"/>
  <c r="E22" i="4" s="1"/>
  <c r="E26" i="4"/>
  <c r="B23" i="4"/>
  <c r="E23" i="4" s="1"/>
  <c r="B20" i="4"/>
  <c r="E20" i="4" s="1"/>
  <c r="B21" i="4"/>
  <c r="E21" i="4" s="1"/>
  <c r="B17" i="4"/>
  <c r="E17" i="4" s="1"/>
  <c r="B19" i="4"/>
  <c r="E19" i="4" s="1"/>
  <c r="E14" i="4"/>
  <c r="E27" i="4"/>
  <c r="E30" i="4"/>
  <c r="E33" i="4"/>
  <c r="E25" i="4"/>
  <c r="E18" i="4"/>
  <c r="E29" i="4"/>
  <c r="E28" i="4"/>
  <c r="B24" i="4"/>
  <c r="E24" i="4" s="1"/>
  <c r="F91" i="3"/>
  <c r="E34" i="4"/>
  <c r="E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Silvana</author>
    <author>maralph</author>
  </authors>
  <commentList>
    <comment ref="E15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CNRT:</t>
        </r>
        <r>
          <rPr>
            <sz val="10"/>
            <color indexed="81"/>
            <rFont val="Tahoma"/>
            <family val="2"/>
          </rPr>
          <t xml:space="preserve">
Problemas gremiales interrumpieron el servicio por varios días.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9" authorId="1" shapeId="0" xr:uid="{00000000-0006-0000-0200-000002000000}">
      <text>
        <r>
          <rPr>
            <b/>
            <sz val="12"/>
            <color indexed="8"/>
            <rFont val="Tahoma"/>
            <family val="2"/>
          </rPr>
          <t>CNRT:</t>
        </r>
        <r>
          <rPr>
            <sz val="12"/>
            <color indexed="8"/>
            <rFont val="Tahoma"/>
            <family val="2"/>
          </rPr>
          <t xml:space="preserve">
Reiteradas medidas de fuerza afectaron el servicio</t>
        </r>
      </text>
    </comment>
  </commentList>
</comments>
</file>

<file path=xl/sharedStrings.xml><?xml version="1.0" encoding="utf-8"?>
<sst xmlns="http://schemas.openxmlformats.org/spreadsheetml/2006/main" count="384" uniqueCount="42">
  <si>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</si>
  <si>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</si>
  <si>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</si>
  <si>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</si>
  <si>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</si>
  <si>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</si>
  <si>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</si>
  <si>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</si>
  <si>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</si>
  <si>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</si>
  <si>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</si>
  <si>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</si>
  <si>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</si>
  <si>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</si>
  <si>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Observatorio Nacional de Datos de Transporte</t>
  </si>
  <si>
    <t>Centro Tecnológico de Transporte, Tránsito y Seguridad Vial</t>
  </si>
  <si>
    <t>Universidad Tecnológica Nacional</t>
  </si>
  <si>
    <t>Sección</t>
  </si>
  <si>
    <t>Cuadro</t>
  </si>
  <si>
    <t>Descripción</t>
  </si>
  <si>
    <t>Fuente</t>
  </si>
  <si>
    <t>Mes</t>
  </si>
  <si>
    <t>Transporte urbano de pasajeros</t>
  </si>
  <si>
    <t>CNRT</t>
  </si>
  <si>
    <t>Tren de la Costa</t>
  </si>
  <si>
    <t>Premetro</t>
  </si>
  <si>
    <t>Tren del Este</t>
  </si>
  <si>
    <t>Pasajeros pagos por año en trenes ligeros de la Región Metropolitana de Buenos Aires</t>
  </si>
  <si>
    <t>Pasajeros pagos por mes en trenes ligeros de la Región Metropolitana de Buenos Aires</t>
  </si>
  <si>
    <t>4.2.1.3.1</t>
  </si>
  <si>
    <t>4.2.1.3.2</t>
  </si>
  <si>
    <t xml:space="preserve">Nota II: A partir de Junio de 2013, es rescindida la concesión a Tren de la Costa S.A., pasando a ser operado por SOFSE y sus bienes administrados por ADIFSE. </t>
  </si>
  <si>
    <t>Nota I: A principios de octubre de 2012, el Tren del Este dejó de operar por tiempo indeterminado.</t>
  </si>
  <si>
    <t>Último dato disponible</t>
  </si>
  <si>
    <t>Fecha de actualización</t>
  </si>
  <si>
    <t>Pasajeros pagos en trenes ligeros de la Región Metropolitana de Buenos Aires</t>
  </si>
  <si>
    <t>Volver al índice</t>
  </si>
  <si>
    <t>*Datos parciales</t>
  </si>
  <si>
    <t>diciembre 2019</t>
  </si>
  <si>
    <t>enero 2020</t>
  </si>
  <si>
    <t>Se dispone de datos en este formato hasta la última fecha de actualización. Puede obtenerse más información en el sitio web de la CNRT, pudiéndose acceder mediante el siguiente link:</t>
  </si>
  <si>
    <t>https://www.argentina.gob.ar/transporte/cnrt/estadisticas-ferroviarias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</si>
</sst>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#,##0;[Red]#,##0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\ &quot;$&quot;_-;\-* #,##0.00\ &quot;$&quot;_-;_-* &quot;-&quot;??\ &quot;$&quot;_-;_-@_-"/>
    <numFmt numFmtId="171" formatCode="_-* #,##0.00\ _$_-;\-* #,##0.00\ _$_-;_-* &quot;-&quot;??\ _$_-;_-@_-"/>
    <numFmt numFmtId="172" formatCode="_-* #,##0.00\ _€_-;\-* #,##0.00\ _€_-;_-* &quot;-&quot;??\ _€_-;_-@_-"/>
    <numFmt numFmtId="173" formatCode="_ [$€-2]\ * #,##0.00_ ;_ [$€-2]\ * \-#,##0.00_ ;_ [$€-2]\ * &quot;-&quot;??_ 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ntique Olive"/>
      <family val="2"/>
    </font>
    <font>
      <sz val="10"/>
      <name val="CG Times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>
      <alignment wrapText="1"/>
    </xf>
    <xf numFmtId="171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1" fillId="0" borderId="0" applyFont="0" applyFill="0" applyBorder="0" applyAlignment="0" applyProtection="0">
      <alignment wrapText="1"/>
    </xf>
    <xf numFmtId="168" fontId="11" fillId="0" borderId="0" applyFont="0" applyFill="0" applyBorder="0" applyAlignment="0" applyProtection="0">
      <alignment wrapText="1"/>
    </xf>
    <xf numFmtId="170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4" fontId="12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>
      <alignment wrapText="1"/>
    </xf>
    <xf numFmtId="165" fontId="14" fillId="0" borderId="0" applyFont="0" applyFill="0" applyBorder="0" applyAlignment="0" applyProtection="0"/>
    <xf numFmtId="164" fontId="11" fillId="0" borderId="0" applyFont="0" applyFill="0" applyBorder="0" applyAlignment="0" applyProtection="0">
      <alignment wrapText="1"/>
    </xf>
    <xf numFmtId="0" fontId="14" fillId="0" borderId="0"/>
    <xf numFmtId="0" fontId="11" fillId="0" borderId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>
      <alignment wrapText="1"/>
    </xf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>
      <alignment wrapText="1"/>
    </xf>
    <xf numFmtId="164" fontId="11" fillId="0" borderId="0" applyFont="0" applyFill="0" applyBorder="0" applyAlignment="0" applyProtection="0">
      <alignment wrapText="1"/>
    </xf>
    <xf numFmtId="4" fontId="12" fillId="0" borderId="0"/>
    <xf numFmtId="0" fontId="11" fillId="0" borderId="0">
      <alignment wrapText="1"/>
    </xf>
    <xf numFmtId="0" fontId="11" fillId="0" borderId="0"/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0" fontId="11" fillId="0" borderId="0">
      <alignment wrapText="1"/>
    </xf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15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167" fontId="1" fillId="0" borderId="9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7" xfId="0" applyNumberFormat="1" applyFont="1" applyBorder="1" applyAlignment="1">
      <alignment horizontal="right" vertical="center"/>
    </xf>
    <xf numFmtId="167" fontId="1" fillId="0" borderId="8" xfId="0" applyNumberFormat="1" applyFont="1" applyBorder="1" applyAlignment="1">
      <alignment horizontal="right" vertical="center"/>
    </xf>
    <xf numFmtId="167" fontId="1" fillId="0" borderId="10" xfId="0" applyNumberFormat="1" applyFont="1" applyBorder="1" applyAlignment="1">
      <alignment horizontal="right" vertical="center"/>
    </xf>
    <xf numFmtId="167" fontId="1" fillId="0" borderId="11" xfId="0" applyNumberFormat="1" applyFont="1" applyBorder="1" applyAlignment="1">
      <alignment horizontal="right" vertical="center"/>
    </xf>
    <xf numFmtId="0" fontId="16" fillId="3" borderId="5" xfId="0" applyFont="1" applyFill="1" applyBorder="1" applyAlignment="1">
      <alignment horizontal="right"/>
    </xf>
    <xf numFmtId="0" fontId="16" fillId="3" borderId="7" xfId="0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167" fontId="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167" fontId="1" fillId="0" borderId="23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4" xfId="0" applyNumberFormat="1" applyFont="1" applyBorder="1" applyAlignment="1">
      <alignment horizontal="righ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167" fontId="1" fillId="0" borderId="30" xfId="0" applyNumberFormat="1" applyFont="1" applyBorder="1" applyAlignment="1">
      <alignment horizontal="right" vertical="center"/>
    </xf>
    <xf numFmtId="167" fontId="1" fillId="0" borderId="31" xfId="0" applyNumberFormat="1" applyFont="1" applyBorder="1" applyAlignment="1">
      <alignment horizontal="right" vertical="center"/>
    </xf>
    <xf numFmtId="3" fontId="16" fillId="3" borderId="32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right"/>
    </xf>
    <xf numFmtId="0" fontId="3" fillId="3" borderId="1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3" fontId="16" fillId="3" borderId="31" xfId="0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49" fontId="0" fillId="3" borderId="0" xfId="0" quotePrefix="1" applyNumberFormat="1" applyFill="1" applyAlignment="1">
      <alignment horizontal="left"/>
    </xf>
    <xf numFmtId="49" fontId="0" fillId="3" borderId="0" xfId="0" applyNumberFormat="1" applyFill="1"/>
    <xf numFmtId="3" fontId="10" fillId="2" borderId="7" xfId="0" applyNumberFormat="1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right" vertical="center"/>
    </xf>
    <xf numFmtId="0" fontId="4" fillId="3" borderId="0" xfId="1" applyFill="1" applyAlignment="1" applyProtection="1"/>
    <xf numFmtId="0" fontId="4" fillId="3" borderId="0" xfId="1" applyFill="1" applyBorder="1" applyAlignment="1" applyProtection="1"/>
    <xf numFmtId="0" fontId="17" fillId="3" borderId="0" xfId="0" applyFont="1" applyFill="1"/>
    <xf numFmtId="0" fontId="18" fillId="3" borderId="0" xfId="0" applyFont="1" applyFill="1"/>
    <xf numFmtId="3" fontId="11" fillId="3" borderId="0" xfId="10" applyNumberFormat="1" applyFill="1" applyAlignment="1">
      <alignment horizontal="center" vertical="center" wrapText="1"/>
    </xf>
    <xf numFmtId="3" fontId="11" fillId="0" borderId="0" xfId="10" applyNumberFormat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3" fontId="16" fillId="3" borderId="34" xfId="0" applyNumberFormat="1" applyFont="1" applyFill="1" applyBorder="1" applyAlignment="1">
      <alignment horizontal="right"/>
    </xf>
    <xf numFmtId="0" fontId="16" fillId="3" borderId="35" xfId="0" applyFont="1" applyFill="1" applyBorder="1" applyAlignment="1">
      <alignment horizontal="right"/>
    </xf>
    <xf numFmtId="167" fontId="1" fillId="0" borderId="35" xfId="0" applyNumberFormat="1" applyFont="1" applyBorder="1" applyAlignment="1">
      <alignment horizontal="right" vertical="center"/>
    </xf>
    <xf numFmtId="3" fontId="10" fillId="2" borderId="0" xfId="0" applyNumberFormat="1" applyFont="1" applyFill="1" applyAlignment="1">
      <alignment horizontal="center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3" fontId="10" fillId="3" borderId="0" xfId="0" applyNumberFormat="1" applyFont="1" applyFill="1" applyAlignment="1">
      <alignment horizontal="center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0" fontId="3" fillId="3" borderId="42" xfId="0" applyFont="1" applyFill="1" applyBorder="1" applyAlignment="1">
      <alignment horizontal="left" vertical="center"/>
    </xf>
    <xf numFmtId="167" fontId="1" fillId="0" borderId="32" xfId="0" applyNumberFormat="1" applyFont="1" applyBorder="1" applyAlignment="1">
      <alignment horizontal="right" vertical="center"/>
    </xf>
    <xf numFmtId="3" fontId="11" fillId="3" borderId="0" xfId="0" applyNumberFormat="1" applyFont="1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right" vertical="center"/>
    </xf>
    <xf numFmtId="0" fontId="3" fillId="3" borderId="44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right"/>
    </xf>
    <xf numFmtId="0" fontId="16" fillId="3" borderId="10" xfId="0" applyFont="1" applyFill="1" applyBorder="1" applyAlignment="1">
      <alignment horizontal="right"/>
    </xf>
    <xf numFmtId="0" fontId="3" fillId="3" borderId="45" xfId="0" applyFont="1" applyFill="1" applyBorder="1" applyAlignment="1">
      <alignment horizontal="left" vertical="center"/>
    </xf>
    <xf numFmtId="3" fontId="16" fillId="3" borderId="45" xfId="0" applyNumberFormat="1" applyFont="1" applyFill="1" applyBorder="1" applyAlignment="1">
      <alignment horizontal="right"/>
    </xf>
    <xf numFmtId="0" fontId="0" fillId="3" borderId="45" xfId="0" applyFill="1" applyBorder="1"/>
    <xf numFmtId="3" fontId="0" fillId="3" borderId="0" xfId="0" applyNumberFormat="1" applyFill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4" fillId="3" borderId="0" xfId="1" applyFill="1" applyAlignment="1" applyProtection="1">
      <alignment vertical="center"/>
    </xf>
  </cellXfs>
  <cellStyles count="47">
    <cellStyle name="Euro" xfId="29" xr:uid="{00000000-0005-0000-0000-000000000000}"/>
    <cellStyle name="Hipervínculo" xfId="1" builtinId="8"/>
    <cellStyle name="Millares 2" xfId="2" xr:uid="{00000000-0005-0000-0000-000002000000}"/>
    <cellStyle name="Millares 2 2" xfId="30" xr:uid="{00000000-0005-0000-0000-000003000000}"/>
    <cellStyle name="Millares 2 3" xfId="23" xr:uid="{00000000-0005-0000-0000-000004000000}"/>
    <cellStyle name="Millares 3" xfId="3" xr:uid="{00000000-0005-0000-0000-000005000000}"/>
    <cellStyle name="Millares 3 2 2" xfId="31" xr:uid="{00000000-0005-0000-0000-000006000000}"/>
    <cellStyle name="Millares 4" xfId="4" xr:uid="{00000000-0005-0000-0000-000007000000}"/>
    <cellStyle name="Millares 4 2" xfId="28" xr:uid="{00000000-0005-0000-0000-000008000000}"/>
    <cellStyle name="Millares 4 3" xfId="24" xr:uid="{00000000-0005-0000-0000-000009000000}"/>
    <cellStyle name="Millares 5" xfId="5" xr:uid="{00000000-0005-0000-0000-00000A000000}"/>
    <cellStyle name="Millares 6" xfId="22" xr:uid="{00000000-0005-0000-0000-00000B000000}"/>
    <cellStyle name="Moneda 2" xfId="6" xr:uid="{00000000-0005-0000-0000-00000C000000}"/>
    <cellStyle name="Moneda 2 2" xfId="32" xr:uid="{00000000-0005-0000-0000-00000D000000}"/>
    <cellStyle name="Moneda 3" xfId="7" xr:uid="{00000000-0005-0000-0000-00000E000000}"/>
    <cellStyle name="Moneda 3 2" xfId="33" xr:uid="{00000000-0005-0000-0000-00000F000000}"/>
    <cellStyle name="Moneda 3 3" xfId="25" xr:uid="{00000000-0005-0000-0000-000010000000}"/>
    <cellStyle name="Moneda 4" xfId="8" xr:uid="{00000000-0005-0000-0000-000011000000}"/>
    <cellStyle name="Moneda 5" xfId="9" xr:uid="{00000000-0005-0000-0000-000012000000}"/>
    <cellStyle name="Normal" xfId="0" builtinId="0"/>
    <cellStyle name="Normal 10" xfId="21" xr:uid="{00000000-0005-0000-0000-000014000000}"/>
    <cellStyle name="Normal 109" xfId="34" xr:uid="{00000000-0005-0000-0000-000015000000}"/>
    <cellStyle name="Normal 2" xfId="10" xr:uid="{00000000-0005-0000-0000-000016000000}"/>
    <cellStyle name="Normal 2 2" xfId="11" xr:uid="{00000000-0005-0000-0000-000017000000}"/>
    <cellStyle name="Normal 2 2 2" xfId="36" xr:uid="{00000000-0005-0000-0000-000018000000}"/>
    <cellStyle name="Normal 2 3" xfId="35" xr:uid="{00000000-0005-0000-0000-000019000000}"/>
    <cellStyle name="Normal 3" xfId="12" xr:uid="{00000000-0005-0000-0000-00001A000000}"/>
    <cellStyle name="Normal 3 2" xfId="38" xr:uid="{00000000-0005-0000-0000-00001B000000}"/>
    <cellStyle name="Normal 3 3" xfId="37" xr:uid="{00000000-0005-0000-0000-00001C000000}"/>
    <cellStyle name="Normal 4" xfId="13" xr:uid="{00000000-0005-0000-0000-00001D000000}"/>
    <cellStyle name="Normal 4 2" xfId="40" xr:uid="{00000000-0005-0000-0000-00001E000000}"/>
    <cellStyle name="Normal 4 3" xfId="39" xr:uid="{00000000-0005-0000-0000-00001F000000}"/>
    <cellStyle name="Normal 5" xfId="14" xr:uid="{00000000-0005-0000-0000-000020000000}"/>
    <cellStyle name="Normal 5 2" xfId="42" xr:uid="{00000000-0005-0000-0000-000021000000}"/>
    <cellStyle name="Normal 5 3" xfId="41" xr:uid="{00000000-0005-0000-0000-000022000000}"/>
    <cellStyle name="Normal 6" xfId="15" xr:uid="{00000000-0005-0000-0000-000023000000}"/>
    <cellStyle name="Normal 6 2" xfId="44" xr:uid="{00000000-0005-0000-0000-000024000000}"/>
    <cellStyle name="Normal 6 3" xfId="43" xr:uid="{00000000-0005-0000-0000-000025000000}"/>
    <cellStyle name="Normal 7" xfId="16" xr:uid="{00000000-0005-0000-0000-000026000000}"/>
    <cellStyle name="Normal 7 2" xfId="45" xr:uid="{00000000-0005-0000-0000-000027000000}"/>
    <cellStyle name="Normal 8" xfId="27" xr:uid="{00000000-0005-0000-0000-000028000000}"/>
    <cellStyle name="Normal 9" xfId="26" xr:uid="{00000000-0005-0000-0000-000029000000}"/>
    <cellStyle name="Porcentaje 2" xfId="17" xr:uid="{00000000-0005-0000-0000-00002A000000}"/>
    <cellStyle name="Porcentaje 3" xfId="18" xr:uid="{00000000-0005-0000-0000-00002B000000}"/>
    <cellStyle name="Porcentaje 4" xfId="19" xr:uid="{00000000-0005-0000-0000-00002C000000}"/>
    <cellStyle name="Porcentual 2" xfId="20" xr:uid="{00000000-0005-0000-0000-00002D000000}"/>
    <cellStyle name="Porcentual 2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gentina.gob.ar/transporte/cnrt/estadisticas-ferroviaria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rgentina.gob.ar/transporte/cnrt/estadisticas-ferroviaria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7"/>
  <sheetViews>
    <sheetView tabSelected="1" workbookViewId="0"/>
  </sheetViews>
  <sheetFormatPr baseColWidth="10" defaultColWidth="9.109375" defaultRowHeight="14.4"/>
  <cols>
    <col min="1" max="1" width="13.5546875" style="2" customWidth="1"/>
    <col min="2" max="16384" width="9.109375" style="2"/>
  </cols>
  <sheetData>
    <row r="1" spans="1:10">
      <c r="A1" s="1" t="s">
        <v>14</v>
      </c>
    </row>
    <row r="2" spans="1:10">
      <c r="A2" s="1" t="s">
        <v>15</v>
      </c>
    </row>
    <row r="3" spans="1:10">
      <c r="A3" s="1" t="s">
        <v>17</v>
      </c>
      <c r="B3" s="2" t="s">
        <v>22</v>
      </c>
    </row>
    <row r="4" spans="1:10">
      <c r="A4" s="60" t="s">
        <v>19</v>
      </c>
      <c r="B4" s="61" t="s">
        <v>35</v>
      </c>
      <c r="C4" s="61"/>
      <c r="D4" s="61"/>
    </row>
    <row r="5" spans="1:10">
      <c r="A5" s="61"/>
      <c r="B5" s="61"/>
      <c r="C5" s="61"/>
      <c r="D5" s="61"/>
    </row>
    <row r="6" spans="1:10">
      <c r="A6" s="58" t="s">
        <v>29</v>
      </c>
      <c r="B6" s="59" t="s">
        <v>27</v>
      </c>
      <c r="C6" s="58"/>
      <c r="D6" s="58"/>
      <c r="E6" s="58"/>
      <c r="F6" s="58"/>
      <c r="G6" s="58"/>
      <c r="H6" s="58"/>
      <c r="I6" s="58"/>
      <c r="J6" s="58"/>
    </row>
    <row r="7" spans="1:10">
      <c r="A7" s="59" t="s">
        <v>30</v>
      </c>
      <c r="B7" s="59" t="s">
        <v>28</v>
      </c>
      <c r="C7" s="58"/>
      <c r="D7" s="58"/>
      <c r="E7" s="58"/>
      <c r="F7" s="58"/>
      <c r="G7" s="58"/>
      <c r="H7" s="58"/>
      <c r="I7" s="58"/>
      <c r="J7" s="58"/>
    </row>
  </sheetData>
  <hyperlinks>
    <hyperlink ref="A6:J6" location="'Pasajeros anuales'!A1" display="4.2.1.3.1" xr:uid="{00000000-0004-0000-0000-000000000000}"/>
    <hyperlink ref="A7:J7" location="'Pasajeros mensuales'!A1" display="4.2.1.3.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7"/>
  <sheetViews>
    <sheetView zoomScale="90" zoomScaleNormal="90" workbookViewId="0"/>
  </sheetViews>
  <sheetFormatPr baseColWidth="10" defaultColWidth="9.109375" defaultRowHeight="14.4"/>
  <cols>
    <col min="1" max="1" width="21.6640625" style="2" customWidth="1"/>
    <col min="2" max="4" width="18.6640625" style="2" customWidth="1"/>
    <col min="5" max="5" width="18.6640625" style="1" customWidth="1"/>
    <col min="6" max="27" width="12.6640625" style="2" customWidth="1"/>
    <col min="28" max="16384" width="9.109375" style="2"/>
  </cols>
  <sheetData>
    <row r="1" spans="1:5">
      <c r="A1" s="1" t="s">
        <v>14</v>
      </c>
    </row>
    <row r="2" spans="1:5">
      <c r="A2" s="1" t="s">
        <v>15</v>
      </c>
    </row>
    <row r="3" spans="1:5">
      <c r="A3" s="1" t="s">
        <v>16</v>
      </c>
    </row>
    <row r="4" spans="1:5">
      <c r="A4" s="1" t="s">
        <v>17</v>
      </c>
      <c r="B4" s="2" t="s">
        <v>22</v>
      </c>
    </row>
    <row r="5" spans="1:5">
      <c r="A5" s="1" t="s">
        <v>18</v>
      </c>
      <c r="B5" s="2" t="s">
        <v>29</v>
      </c>
    </row>
    <row r="6" spans="1:5">
      <c r="A6" s="1" t="s">
        <v>19</v>
      </c>
      <c r="B6" s="2" t="s">
        <v>27</v>
      </c>
    </row>
    <row r="7" spans="1:5">
      <c r="A7" s="1" t="s">
        <v>20</v>
      </c>
      <c r="B7" s="2" t="s">
        <v>23</v>
      </c>
    </row>
    <row r="8" spans="1:5">
      <c r="A8" s="1" t="s">
        <v>33</v>
      </c>
      <c r="B8" s="54" t="s">
        <v>38</v>
      </c>
    </row>
    <row r="9" spans="1:5">
      <c r="A9" s="1" t="s">
        <v>34</v>
      </c>
      <c r="B9" s="54" t="s">
        <v>39</v>
      </c>
    </row>
    <row r="10" spans="1:5" ht="15" thickBot="1"/>
    <row r="11" spans="1:5" ht="15" thickBot="1">
      <c r="A11" s="29" t="s">
        <v>0</v>
      </c>
      <c r="B11" s="26" t="s">
        <v>25</v>
      </c>
      <c r="C11" s="25" t="s">
        <v>26</v>
      </c>
      <c r="D11" s="24" t="s">
        <v>24</v>
      </c>
      <c r="E11" s="53" t="s">
        <v>13</v>
      </c>
    </row>
    <row r="12" spans="1:5" ht="15" thickBot="1">
      <c r="A12" s="30">
        <v>1993</v>
      </c>
      <c r="B12" s="27">
        <f>SUM('Pasajeros mensuales'!C12:C23)</f>
        <v>2200530</v>
      </c>
      <c r="C12" s="4"/>
      <c r="D12" s="5"/>
      <c r="E12" s="77">
        <f t="shared" ref="E12:E32" si="0">SUM(B12:D12)</f>
        <v>2200530</v>
      </c>
    </row>
    <row r="13" spans="1:5" ht="15" thickBot="1">
      <c r="A13" s="30">
        <v>1994</v>
      </c>
      <c r="B13" s="27">
        <f>SUM('Pasajeros mensuales'!C24:C35)</f>
        <v>1022445</v>
      </c>
      <c r="C13" s="4"/>
      <c r="D13" s="5"/>
      <c r="E13" s="77">
        <f t="shared" si="0"/>
        <v>1022445</v>
      </c>
    </row>
    <row r="14" spans="1:5" ht="15" thickBot="1">
      <c r="A14" s="30">
        <v>1995</v>
      </c>
      <c r="B14" s="27">
        <f>SUM('Pasajeros mensuales'!C36:C47)</f>
        <v>2436591</v>
      </c>
      <c r="C14" s="4"/>
      <c r="D14" s="5">
        <f>SUM('Pasajeros mensuales'!E36:E47)</f>
        <v>2899222</v>
      </c>
      <c r="E14" s="77">
        <f t="shared" si="0"/>
        <v>5335813</v>
      </c>
    </row>
    <row r="15" spans="1:5" ht="15" thickBot="1">
      <c r="A15" s="30">
        <v>1996</v>
      </c>
      <c r="B15" s="27">
        <f>SUM('Pasajeros mensuales'!C48:C59)</f>
        <v>2584182</v>
      </c>
      <c r="C15" s="4"/>
      <c r="D15" s="5">
        <f>SUM('Pasajeros mensuales'!E48:E59)</f>
        <v>3370430</v>
      </c>
      <c r="E15" s="77">
        <f t="shared" si="0"/>
        <v>5954612</v>
      </c>
    </row>
    <row r="16" spans="1:5" ht="15" thickBot="1">
      <c r="A16" s="30">
        <v>1997</v>
      </c>
      <c r="B16" s="27">
        <f>SUM('Pasajeros mensuales'!C60:C71)</f>
        <v>2617131</v>
      </c>
      <c r="C16" s="4"/>
      <c r="D16" s="5">
        <f>SUM('Pasajeros mensuales'!E60:E71)</f>
        <v>3161618</v>
      </c>
      <c r="E16" s="77">
        <f t="shared" si="0"/>
        <v>5778749</v>
      </c>
    </row>
    <row r="17" spans="1:5" ht="15" thickBot="1">
      <c r="A17" s="30">
        <v>1998</v>
      </c>
      <c r="B17" s="27">
        <f>SUM('Pasajeros mensuales'!C72:C83)</f>
        <v>2600190</v>
      </c>
      <c r="C17" s="4"/>
      <c r="D17" s="5">
        <f>SUM('Pasajeros mensuales'!E72:E83)</f>
        <v>2580111</v>
      </c>
      <c r="E17" s="77">
        <f t="shared" si="0"/>
        <v>5180301</v>
      </c>
    </row>
    <row r="18" spans="1:5" ht="15" thickBot="1">
      <c r="A18" s="30">
        <v>1999</v>
      </c>
      <c r="B18" s="27">
        <f>SUM('Pasajeros mensuales'!C84:C95)</f>
        <v>2552804</v>
      </c>
      <c r="C18" s="4"/>
      <c r="D18" s="5">
        <f>SUM('Pasajeros mensuales'!E84:E95)</f>
        <v>1729258</v>
      </c>
      <c r="E18" s="77">
        <f t="shared" si="0"/>
        <v>4282062</v>
      </c>
    </row>
    <row r="19" spans="1:5" ht="15" thickBot="1">
      <c r="A19" s="30">
        <v>2000</v>
      </c>
      <c r="B19" s="27">
        <f>SUM('Pasajeros mensuales'!C96:C107)</f>
        <v>2626272</v>
      </c>
      <c r="C19" s="4"/>
      <c r="D19" s="5">
        <f>SUM('Pasajeros mensuales'!E96:E107)</f>
        <v>1798924</v>
      </c>
      <c r="E19" s="77">
        <f t="shared" si="0"/>
        <v>4425196</v>
      </c>
    </row>
    <row r="20" spans="1:5" ht="15" thickBot="1">
      <c r="A20" s="30">
        <v>2001</v>
      </c>
      <c r="B20" s="27">
        <f>SUM('Pasajeros mensuales'!C108:C119)</f>
        <v>2918609</v>
      </c>
      <c r="C20" s="4"/>
      <c r="D20" s="5">
        <f>SUM('Pasajeros mensuales'!E108:E119)</f>
        <v>1824478</v>
      </c>
      <c r="E20" s="77">
        <f t="shared" si="0"/>
        <v>4743087</v>
      </c>
    </row>
    <row r="21" spans="1:5" ht="15" thickBot="1">
      <c r="A21" s="30">
        <v>2002</v>
      </c>
      <c r="B21" s="27">
        <f>SUM('Pasajeros mensuales'!C120:C131)</f>
        <v>2699061</v>
      </c>
      <c r="C21" s="4"/>
      <c r="D21" s="5">
        <f>SUM('Pasajeros mensuales'!E120:E131)</f>
        <v>1466212</v>
      </c>
      <c r="E21" s="77">
        <f t="shared" si="0"/>
        <v>4165273</v>
      </c>
    </row>
    <row r="22" spans="1:5" ht="15" thickBot="1">
      <c r="A22" s="30">
        <v>2003</v>
      </c>
      <c r="B22" s="27">
        <f>SUM('Pasajeros mensuales'!C132:C143)</f>
        <v>2850686</v>
      </c>
      <c r="C22" s="4"/>
      <c r="D22" s="5">
        <f>SUM('Pasajeros mensuales'!E132:E143)</f>
        <v>1617372</v>
      </c>
      <c r="E22" s="77">
        <f t="shared" si="0"/>
        <v>4468058</v>
      </c>
    </row>
    <row r="23" spans="1:5" ht="15" thickBot="1">
      <c r="A23" s="30">
        <v>2004</v>
      </c>
      <c r="B23" s="27">
        <f>SUM('Pasajeros mensuales'!C144:C155)</f>
        <v>2761246</v>
      </c>
      <c r="C23" s="4"/>
      <c r="D23" s="5">
        <f>SUM('Pasajeros mensuales'!E144:E155)</f>
        <v>1797577</v>
      </c>
      <c r="E23" s="77">
        <f t="shared" si="0"/>
        <v>4558823</v>
      </c>
    </row>
    <row r="24" spans="1:5" ht="15" thickBot="1">
      <c r="A24" s="30">
        <v>2005</v>
      </c>
      <c r="B24" s="27">
        <f>SUM('Pasajeros mensuales'!C156:C167)</f>
        <v>2794848</v>
      </c>
      <c r="C24" s="4"/>
      <c r="D24" s="5">
        <f>SUM('Pasajeros mensuales'!E156:E167)</f>
        <v>1686936</v>
      </c>
      <c r="E24" s="77">
        <f t="shared" si="0"/>
        <v>4481784</v>
      </c>
    </row>
    <row r="25" spans="1:5" ht="15" thickBot="1">
      <c r="A25" s="30">
        <v>2006</v>
      </c>
      <c r="B25" s="27">
        <f>SUM('Pasajeros mensuales'!C168:C179)</f>
        <v>2740767</v>
      </c>
      <c r="C25" s="4"/>
      <c r="D25" s="5">
        <f>SUM('Pasajeros mensuales'!E168:E179)</f>
        <v>1548815</v>
      </c>
      <c r="E25" s="77">
        <f t="shared" si="0"/>
        <v>4289582</v>
      </c>
    </row>
    <row r="26" spans="1:5" ht="15" thickBot="1">
      <c r="A26" s="30">
        <v>2007</v>
      </c>
      <c r="B26" s="27">
        <f>SUM('Pasajeros mensuales'!C180:C191)</f>
        <v>2410392</v>
      </c>
      <c r="C26" s="4"/>
      <c r="D26" s="5">
        <f>SUM('Pasajeros mensuales'!E180:E191)</f>
        <v>1435713</v>
      </c>
      <c r="E26" s="77">
        <f t="shared" si="0"/>
        <v>3846105</v>
      </c>
    </row>
    <row r="27" spans="1:5" ht="15" thickBot="1">
      <c r="A27" s="30">
        <v>2008</v>
      </c>
      <c r="B27" s="27">
        <f>SUM('Pasajeros mensuales'!C192:C203)</f>
        <v>1906395</v>
      </c>
      <c r="C27" s="4">
        <f>SUM('Pasajeros mensuales'!D192:D203)</f>
        <v>82475</v>
      </c>
      <c r="D27" s="5">
        <f>SUM('Pasajeros mensuales'!E192:E203)</f>
        <v>982588</v>
      </c>
      <c r="E27" s="77">
        <f t="shared" si="0"/>
        <v>2971458</v>
      </c>
    </row>
    <row r="28" spans="1:5" ht="15" thickBot="1">
      <c r="A28" s="30">
        <v>2009</v>
      </c>
      <c r="B28" s="27">
        <f>SUM('Pasajeros mensuales'!C204:C215)</f>
        <v>1231470</v>
      </c>
      <c r="C28" s="4">
        <f>SUM('Pasajeros mensuales'!D204:D215)</f>
        <v>125496</v>
      </c>
      <c r="D28" s="5">
        <f>SUM('Pasajeros mensuales'!E204:E215)</f>
        <v>770929</v>
      </c>
      <c r="E28" s="77">
        <f t="shared" si="0"/>
        <v>2127895</v>
      </c>
    </row>
    <row r="29" spans="1:5" ht="15" thickBot="1">
      <c r="A29" s="30">
        <v>2010</v>
      </c>
      <c r="B29" s="27">
        <f>SUM('Pasajeros mensuales'!C216:C227)</f>
        <v>1061948</v>
      </c>
      <c r="C29" s="4">
        <f>SUM('Pasajeros mensuales'!D216:D227)</f>
        <v>137288</v>
      </c>
      <c r="D29" s="5">
        <f>SUM('Pasajeros mensuales'!E216:E227)</f>
        <v>890746</v>
      </c>
      <c r="E29" s="77">
        <f t="shared" si="0"/>
        <v>2089982</v>
      </c>
    </row>
    <row r="30" spans="1:5" ht="15" thickBot="1">
      <c r="A30" s="30">
        <v>2011</v>
      </c>
      <c r="B30" s="27">
        <f>SUM('Pasajeros mensuales'!C228:C239)</f>
        <v>860270</v>
      </c>
      <c r="C30" s="4">
        <f>SUM('Pasajeros mensuales'!D228:D239)</f>
        <v>138449</v>
      </c>
      <c r="D30" s="5">
        <f>SUM('Pasajeros mensuales'!E228:E239)</f>
        <v>717256</v>
      </c>
      <c r="E30" s="77">
        <f t="shared" si="0"/>
        <v>1715975</v>
      </c>
    </row>
    <row r="31" spans="1:5" ht="15" thickBot="1">
      <c r="A31" s="30">
        <v>2012</v>
      </c>
      <c r="B31" s="27">
        <f>SUM('Pasajeros mensuales'!C240:C251)</f>
        <v>341756</v>
      </c>
      <c r="C31" s="4">
        <f>SUM('Pasajeros mensuales'!D240:D251)</f>
        <v>102093</v>
      </c>
      <c r="D31" s="5">
        <f>SUM('Pasajeros mensuales'!E240:E251)</f>
        <v>641739</v>
      </c>
      <c r="E31" s="77">
        <f t="shared" si="0"/>
        <v>1085588</v>
      </c>
    </row>
    <row r="32" spans="1:5" ht="15" thickBot="1">
      <c r="A32" s="29">
        <v>2013</v>
      </c>
      <c r="B32" s="28">
        <f>SUM('Pasajeros mensuales'!C252:C263)</f>
        <v>231582</v>
      </c>
      <c r="C32" s="4"/>
      <c r="D32" s="52">
        <f>SUM('Pasajeros mensuales'!E252:E263)</f>
        <v>547386</v>
      </c>
      <c r="E32" s="78">
        <f t="shared" si="0"/>
        <v>778968</v>
      </c>
    </row>
    <row r="33" spans="1:5" ht="15" thickBot="1">
      <c r="A33" s="29">
        <v>2014</v>
      </c>
      <c r="B33" s="28">
        <f>SUM('Pasajeros mensuales'!C264:C275)</f>
        <v>427812</v>
      </c>
      <c r="C33" s="4"/>
      <c r="D33" s="52">
        <f>SUM('Pasajeros mensuales'!E264:E275)</f>
        <v>651363</v>
      </c>
      <c r="E33" s="78">
        <f>SUM(B33:D33)</f>
        <v>1079175</v>
      </c>
    </row>
    <row r="34" spans="1:5" ht="15" thickBot="1">
      <c r="A34" s="29">
        <v>2015</v>
      </c>
      <c r="B34" s="28">
        <f>SUM('Pasajeros mensuales'!C276:C287)</f>
        <v>987286</v>
      </c>
      <c r="C34" s="4"/>
      <c r="D34" s="57">
        <f>SUM('Pasajeros mensuales'!E276:E287)</f>
        <v>678629</v>
      </c>
      <c r="E34" s="78">
        <f>SUM('Pasajeros mensuales'!F276:F287)</f>
        <v>1665915</v>
      </c>
    </row>
    <row r="35" spans="1:5" ht="15" thickBot="1">
      <c r="A35" s="29">
        <v>2016</v>
      </c>
      <c r="B35" s="28">
        <f>SUM('Pasajeros mensuales'!C288:C299)</f>
        <v>1093218</v>
      </c>
      <c r="C35" s="4"/>
      <c r="D35" s="57">
        <f>SUM('Pasajeros mensuales'!E288:E299)</f>
        <v>733692</v>
      </c>
      <c r="E35" s="78">
        <f>SUM('Pasajeros mensuales'!F288:F299)</f>
        <v>1826910</v>
      </c>
    </row>
    <row r="36" spans="1:5" ht="15" thickBot="1">
      <c r="A36" s="29">
        <v>2017</v>
      </c>
      <c r="B36" s="28">
        <f>SUM('Pasajeros mensuales'!C300:C311)</f>
        <v>1285311</v>
      </c>
      <c r="C36" s="4"/>
      <c r="D36" s="28">
        <f>SUM('Pasajeros mensuales'!E300:E311)</f>
        <v>838827</v>
      </c>
      <c r="E36" s="78">
        <f>SUM('Pasajeros mensuales'!F300:F311)</f>
        <v>2124138</v>
      </c>
    </row>
    <row r="37" spans="1:5" ht="15" thickBot="1">
      <c r="A37" s="29">
        <v>2018</v>
      </c>
      <c r="B37" s="28">
        <f>SUM('Pasajeros mensuales'!C312:C323)</f>
        <v>1211702</v>
      </c>
      <c r="C37" s="6"/>
      <c r="D37" s="28">
        <f>SUM('Pasajeros mensuales'!E312:E323)</f>
        <v>981010</v>
      </c>
      <c r="E37" s="78">
        <f>SUM('Pasajeros mensuales'!F312:F323)</f>
        <v>2192712</v>
      </c>
    </row>
    <row r="38" spans="1:5" ht="15" thickBot="1">
      <c r="A38" s="29">
        <v>2019</v>
      </c>
      <c r="B38" s="28">
        <f>SUM('Pasajeros mensuales'!C324:C335)</f>
        <v>1096674</v>
      </c>
      <c r="C38" s="6"/>
      <c r="D38" s="28">
        <f>SUM('Pasajeros mensuales'!E324:E335)</f>
        <v>814268</v>
      </c>
      <c r="E38" s="78">
        <f>SUM('Pasajeros mensuales'!F324:F335)</f>
        <v>1910942</v>
      </c>
    </row>
    <row r="39" spans="1:5">
      <c r="A39" s="47"/>
      <c r="B39" s="83"/>
      <c r="C39" s="83"/>
      <c r="D39" s="83"/>
      <c r="E39" s="84"/>
    </row>
    <row r="40" spans="1:5">
      <c r="A40" s="1" t="s">
        <v>37</v>
      </c>
    </row>
    <row r="41" spans="1:5">
      <c r="A41" s="2" t="s">
        <v>32</v>
      </c>
    </row>
    <row r="42" spans="1:5">
      <c r="A42" s="2" t="s">
        <v>31</v>
      </c>
    </row>
    <row r="44" spans="1:5">
      <c r="A44" s="102" t="s">
        <v>40</v>
      </c>
    </row>
    <row r="45" spans="1:5">
      <c r="A45" s="103" t="s">
        <v>41</v>
      </c>
    </row>
    <row r="47" spans="1:5">
      <c r="A47" s="58" t="s">
        <v>36</v>
      </c>
    </row>
  </sheetData>
  <hyperlinks>
    <hyperlink ref="A47" location="Indice!A1" display="Volver al índice" xr:uid="{00000000-0004-0000-0100-000000000000}"/>
    <hyperlink ref="A45" r:id="rId1" xr:uid="{926F39A5-01C7-4FAB-9096-95F740B87B8A}"/>
  </hyperlinks>
  <pageMargins left="0.7" right="0.7" top="0.75" bottom="0.75" header="0.3" footer="0.3"/>
  <pageSetup orientation="portrait" r:id="rId2"/>
  <ignoredErrors>
    <ignoredError sqref="B27:C31 B12:B26 D14:D31 B32 B33 B34 D34 B35 D35 B36 D36 D32:E32 D33 B37:E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343"/>
  <sheetViews>
    <sheetView zoomScale="90" zoomScaleNormal="90" workbookViewId="0"/>
  </sheetViews>
  <sheetFormatPr baseColWidth="10" defaultColWidth="11.44140625" defaultRowHeight="14.4"/>
  <cols>
    <col min="1" max="1" width="21.6640625" style="2" customWidth="1"/>
    <col min="2" max="2" width="20.6640625" style="2" customWidth="1"/>
    <col min="3" max="6" width="18.6640625" style="2" customWidth="1"/>
    <col min="7" max="27" width="12.6640625" style="2" customWidth="1"/>
    <col min="28" max="16384" width="11.44140625" style="2"/>
  </cols>
  <sheetData>
    <row r="1" spans="1:6">
      <c r="A1" s="1" t="s">
        <v>14</v>
      </c>
    </row>
    <row r="2" spans="1:6">
      <c r="A2" s="1" t="s">
        <v>15</v>
      </c>
    </row>
    <row r="3" spans="1:6">
      <c r="A3" s="1" t="s">
        <v>16</v>
      </c>
    </row>
    <row r="4" spans="1:6">
      <c r="A4" s="1" t="s">
        <v>17</v>
      </c>
      <c r="B4" s="2" t="s">
        <v>22</v>
      </c>
    </row>
    <row r="5" spans="1:6">
      <c r="A5" s="1" t="s">
        <v>18</v>
      </c>
      <c r="B5" s="2" t="s">
        <v>30</v>
      </c>
    </row>
    <row r="6" spans="1:6">
      <c r="A6" s="1" t="s">
        <v>19</v>
      </c>
      <c r="B6" s="2" t="s">
        <v>28</v>
      </c>
    </row>
    <row r="7" spans="1:6">
      <c r="A7" s="1" t="s">
        <v>20</v>
      </c>
      <c r="B7" s="2" t="s">
        <v>23</v>
      </c>
    </row>
    <row r="8" spans="1:6">
      <c r="A8" s="1" t="s">
        <v>33</v>
      </c>
      <c r="B8" s="54" t="str">
        <f>+'Pasajeros anuales'!B8</f>
        <v>diciembre 2019</v>
      </c>
    </row>
    <row r="9" spans="1:6">
      <c r="A9" s="1" t="s">
        <v>34</v>
      </c>
      <c r="B9" s="55" t="str">
        <f>+'Pasajeros anuales'!B9</f>
        <v>enero 2020</v>
      </c>
    </row>
    <row r="10" spans="1:6" ht="15" thickBot="1"/>
    <row r="11" spans="1:6" ht="15" thickBot="1">
      <c r="A11" s="23" t="s">
        <v>0</v>
      </c>
      <c r="B11" s="3" t="s">
        <v>21</v>
      </c>
      <c r="C11" s="26" t="s">
        <v>25</v>
      </c>
      <c r="D11" s="25" t="s">
        <v>26</v>
      </c>
      <c r="E11" s="24" t="s">
        <v>24</v>
      </c>
      <c r="F11" s="3" t="s">
        <v>13</v>
      </c>
    </row>
    <row r="12" spans="1:6">
      <c r="A12" s="92">
        <v>1993</v>
      </c>
      <c r="B12" s="39" t="s">
        <v>1</v>
      </c>
      <c r="C12" s="31">
        <v>163482</v>
      </c>
      <c r="D12" s="20"/>
      <c r="E12" s="21"/>
      <c r="F12" s="64">
        <f>C12+D12+E12</f>
        <v>163482</v>
      </c>
    </row>
    <row r="13" spans="1:6">
      <c r="A13" s="93"/>
      <c r="B13" s="40" t="s">
        <v>2</v>
      </c>
      <c r="C13" s="32">
        <v>142383</v>
      </c>
      <c r="D13" s="7"/>
      <c r="E13" s="8"/>
      <c r="F13" s="65">
        <f t="shared" ref="F13:F76" si="0">C13+D13+E13</f>
        <v>142383</v>
      </c>
    </row>
    <row r="14" spans="1:6">
      <c r="A14" s="93"/>
      <c r="B14" s="40" t="s">
        <v>3</v>
      </c>
      <c r="C14" s="32">
        <v>192525</v>
      </c>
      <c r="D14" s="7"/>
      <c r="E14" s="8"/>
      <c r="F14" s="65">
        <f t="shared" si="0"/>
        <v>192525</v>
      </c>
    </row>
    <row r="15" spans="1:6">
      <c r="A15" s="93"/>
      <c r="B15" s="40" t="s">
        <v>4</v>
      </c>
      <c r="C15" s="32">
        <v>166188</v>
      </c>
      <c r="D15" s="7"/>
      <c r="E15" s="8"/>
      <c r="F15" s="65">
        <f t="shared" si="0"/>
        <v>166188</v>
      </c>
    </row>
    <row r="16" spans="1:6">
      <c r="A16" s="93"/>
      <c r="B16" s="40" t="s">
        <v>5</v>
      </c>
      <c r="C16" s="32">
        <v>185942</v>
      </c>
      <c r="D16" s="7"/>
      <c r="E16" s="8"/>
      <c r="F16" s="65">
        <f t="shared" si="0"/>
        <v>185942</v>
      </c>
    </row>
    <row r="17" spans="1:6">
      <c r="A17" s="93"/>
      <c r="B17" s="40" t="s">
        <v>6</v>
      </c>
      <c r="C17" s="32">
        <v>167374</v>
      </c>
      <c r="D17" s="7"/>
      <c r="E17" s="8"/>
      <c r="F17" s="65">
        <f t="shared" si="0"/>
        <v>167374</v>
      </c>
    </row>
    <row r="18" spans="1:6">
      <c r="A18" s="93"/>
      <c r="B18" s="40" t="s">
        <v>7</v>
      </c>
      <c r="C18" s="32">
        <v>197448</v>
      </c>
      <c r="D18" s="7"/>
      <c r="E18" s="8"/>
      <c r="F18" s="65">
        <f t="shared" si="0"/>
        <v>197448</v>
      </c>
    </row>
    <row r="19" spans="1:6">
      <c r="A19" s="93"/>
      <c r="B19" s="40" t="s">
        <v>8</v>
      </c>
      <c r="C19" s="32">
        <v>195402</v>
      </c>
      <c r="D19" s="7"/>
      <c r="E19" s="8"/>
      <c r="F19" s="65">
        <f t="shared" si="0"/>
        <v>195402</v>
      </c>
    </row>
    <row r="20" spans="1:6">
      <c r="A20" s="93"/>
      <c r="B20" s="40" t="s">
        <v>9</v>
      </c>
      <c r="C20" s="32">
        <v>192515</v>
      </c>
      <c r="D20" s="7"/>
      <c r="E20" s="8"/>
      <c r="F20" s="65">
        <f t="shared" si="0"/>
        <v>192515</v>
      </c>
    </row>
    <row r="21" spans="1:6">
      <c r="A21" s="93"/>
      <c r="B21" s="40" t="s">
        <v>10</v>
      </c>
      <c r="C21" s="32">
        <v>194328</v>
      </c>
      <c r="D21" s="7"/>
      <c r="E21" s="8"/>
      <c r="F21" s="65">
        <f t="shared" si="0"/>
        <v>194328</v>
      </c>
    </row>
    <row r="22" spans="1:6">
      <c r="A22" s="93"/>
      <c r="B22" s="40" t="s">
        <v>11</v>
      </c>
      <c r="C22" s="32">
        <v>195903</v>
      </c>
      <c r="D22" s="7"/>
      <c r="E22" s="8"/>
      <c r="F22" s="65">
        <f t="shared" si="0"/>
        <v>195903</v>
      </c>
    </row>
    <row r="23" spans="1:6" ht="15" thickBot="1">
      <c r="A23" s="96"/>
      <c r="B23" s="41" t="s">
        <v>12</v>
      </c>
      <c r="C23" s="33">
        <v>207040</v>
      </c>
      <c r="D23" s="9"/>
      <c r="E23" s="10"/>
      <c r="F23" s="66">
        <f t="shared" si="0"/>
        <v>207040</v>
      </c>
    </row>
    <row r="24" spans="1:6">
      <c r="A24" s="95">
        <v>1994</v>
      </c>
      <c r="B24" s="42" t="s">
        <v>1</v>
      </c>
      <c r="C24" s="34"/>
      <c r="D24" s="16"/>
      <c r="E24" s="22"/>
      <c r="F24" s="67"/>
    </row>
    <row r="25" spans="1:6">
      <c r="A25" s="93"/>
      <c r="B25" s="40" t="s">
        <v>2</v>
      </c>
      <c r="C25" s="35"/>
      <c r="D25" s="12"/>
      <c r="E25" s="13"/>
      <c r="F25" s="65"/>
    </row>
    <row r="26" spans="1:6">
      <c r="A26" s="93"/>
      <c r="B26" s="40" t="s">
        <v>3</v>
      </c>
      <c r="C26" s="35"/>
      <c r="D26" s="12"/>
      <c r="E26" s="13"/>
      <c r="F26" s="65"/>
    </row>
    <row r="27" spans="1:6">
      <c r="A27" s="93"/>
      <c r="B27" s="40" t="s">
        <v>4</v>
      </c>
      <c r="C27" s="35"/>
      <c r="D27" s="12"/>
      <c r="E27" s="13"/>
      <c r="F27" s="65"/>
    </row>
    <row r="28" spans="1:6">
      <c r="A28" s="93"/>
      <c r="B28" s="40" t="s">
        <v>5</v>
      </c>
      <c r="C28" s="35"/>
      <c r="D28" s="12"/>
      <c r="E28" s="13"/>
      <c r="F28" s="65"/>
    </row>
    <row r="29" spans="1:6">
      <c r="A29" s="93"/>
      <c r="B29" s="40" t="s">
        <v>6</v>
      </c>
      <c r="C29" s="35"/>
      <c r="D29" s="12"/>
      <c r="E29" s="13"/>
      <c r="F29" s="65"/>
    </row>
    <row r="30" spans="1:6">
      <c r="A30" s="93"/>
      <c r="B30" s="40" t="s">
        <v>7</v>
      </c>
      <c r="C30" s="35">
        <v>168389</v>
      </c>
      <c r="D30" s="12"/>
      <c r="E30" s="13"/>
      <c r="F30" s="65">
        <f t="shared" si="0"/>
        <v>168389</v>
      </c>
    </row>
    <row r="31" spans="1:6">
      <c r="A31" s="93"/>
      <c r="B31" s="40" t="s">
        <v>8</v>
      </c>
      <c r="C31" s="35">
        <v>174331</v>
      </c>
      <c r="D31" s="12"/>
      <c r="E31" s="13"/>
      <c r="F31" s="65">
        <f t="shared" si="0"/>
        <v>174331</v>
      </c>
    </row>
    <row r="32" spans="1:6">
      <c r="A32" s="93"/>
      <c r="B32" s="40" t="s">
        <v>9</v>
      </c>
      <c r="C32" s="35">
        <v>158821</v>
      </c>
      <c r="D32" s="12"/>
      <c r="E32" s="13"/>
      <c r="F32" s="65">
        <f t="shared" si="0"/>
        <v>158821</v>
      </c>
    </row>
    <row r="33" spans="1:6">
      <c r="A33" s="93"/>
      <c r="B33" s="40" t="s">
        <v>10</v>
      </c>
      <c r="C33" s="35">
        <v>157782</v>
      </c>
      <c r="D33" s="12"/>
      <c r="E33" s="13"/>
      <c r="F33" s="65">
        <f t="shared" si="0"/>
        <v>157782</v>
      </c>
    </row>
    <row r="34" spans="1:6">
      <c r="A34" s="93"/>
      <c r="B34" s="40" t="s">
        <v>11</v>
      </c>
      <c r="C34" s="35">
        <v>167199</v>
      </c>
      <c r="D34" s="12"/>
      <c r="E34" s="13"/>
      <c r="F34" s="65">
        <f t="shared" si="0"/>
        <v>167199</v>
      </c>
    </row>
    <row r="35" spans="1:6" ht="15" thickBot="1">
      <c r="A35" s="96"/>
      <c r="B35" s="41" t="s">
        <v>12</v>
      </c>
      <c r="C35" s="36">
        <v>195923</v>
      </c>
      <c r="D35" s="14"/>
      <c r="E35" s="15"/>
      <c r="F35" s="66">
        <f t="shared" si="0"/>
        <v>195923</v>
      </c>
    </row>
    <row r="36" spans="1:6">
      <c r="A36" s="95">
        <v>1995</v>
      </c>
      <c r="B36" s="42" t="s">
        <v>1</v>
      </c>
      <c r="C36" s="34">
        <v>147602</v>
      </c>
      <c r="D36" s="16"/>
      <c r="E36" s="16"/>
      <c r="F36" s="67">
        <f t="shared" si="0"/>
        <v>147602</v>
      </c>
    </row>
    <row r="37" spans="1:6">
      <c r="A37" s="93"/>
      <c r="B37" s="40" t="s">
        <v>2</v>
      </c>
      <c r="C37" s="35">
        <v>151739</v>
      </c>
      <c r="D37" s="12"/>
      <c r="E37" s="12"/>
      <c r="F37" s="65">
        <f t="shared" si="0"/>
        <v>151739</v>
      </c>
    </row>
    <row r="38" spans="1:6">
      <c r="A38" s="93"/>
      <c r="B38" s="40" t="s">
        <v>3</v>
      </c>
      <c r="C38" s="35">
        <v>200674</v>
      </c>
      <c r="D38" s="12"/>
      <c r="E38" s="12"/>
      <c r="F38" s="65">
        <f t="shared" si="0"/>
        <v>200674</v>
      </c>
    </row>
    <row r="39" spans="1:6">
      <c r="A39" s="93"/>
      <c r="B39" s="40" t="s">
        <v>4</v>
      </c>
      <c r="C39" s="35">
        <v>197328</v>
      </c>
      <c r="D39" s="12"/>
      <c r="E39" s="12">
        <v>83253</v>
      </c>
      <c r="F39" s="65">
        <f t="shared" si="0"/>
        <v>280581</v>
      </c>
    </row>
    <row r="40" spans="1:6">
      <c r="A40" s="93"/>
      <c r="B40" s="40" t="s">
        <v>5</v>
      </c>
      <c r="C40" s="35">
        <v>195010</v>
      </c>
      <c r="D40" s="12"/>
      <c r="E40" s="12">
        <v>413373</v>
      </c>
      <c r="F40" s="65">
        <f t="shared" si="0"/>
        <v>608383</v>
      </c>
    </row>
    <row r="41" spans="1:6">
      <c r="A41" s="93"/>
      <c r="B41" s="40" t="s">
        <v>6</v>
      </c>
      <c r="C41" s="35">
        <v>187089</v>
      </c>
      <c r="D41" s="12"/>
      <c r="E41" s="12">
        <v>317113</v>
      </c>
      <c r="F41" s="65">
        <f t="shared" si="0"/>
        <v>504202</v>
      </c>
    </row>
    <row r="42" spans="1:6">
      <c r="A42" s="93"/>
      <c r="B42" s="40" t="s">
        <v>7</v>
      </c>
      <c r="C42" s="35">
        <v>220387</v>
      </c>
      <c r="D42" s="12"/>
      <c r="E42" s="12">
        <v>477709</v>
      </c>
      <c r="F42" s="65">
        <f t="shared" si="0"/>
        <v>698096</v>
      </c>
    </row>
    <row r="43" spans="1:6">
      <c r="A43" s="93"/>
      <c r="B43" s="40" t="s">
        <v>8</v>
      </c>
      <c r="C43" s="35">
        <v>225295</v>
      </c>
      <c r="D43" s="12"/>
      <c r="E43" s="12">
        <v>385556</v>
      </c>
      <c r="F43" s="65">
        <f t="shared" si="0"/>
        <v>610851</v>
      </c>
    </row>
    <row r="44" spans="1:6">
      <c r="A44" s="93"/>
      <c r="B44" s="40" t="s">
        <v>9</v>
      </c>
      <c r="C44" s="35">
        <v>219170</v>
      </c>
      <c r="D44" s="12"/>
      <c r="E44" s="12">
        <v>317998</v>
      </c>
      <c r="F44" s="65">
        <f t="shared" si="0"/>
        <v>537168</v>
      </c>
    </row>
    <row r="45" spans="1:6">
      <c r="A45" s="93"/>
      <c r="B45" s="40" t="s">
        <v>10</v>
      </c>
      <c r="C45" s="35">
        <v>235216</v>
      </c>
      <c r="D45" s="12"/>
      <c r="E45" s="12">
        <v>323168</v>
      </c>
      <c r="F45" s="65">
        <f t="shared" si="0"/>
        <v>558384</v>
      </c>
    </row>
    <row r="46" spans="1:6">
      <c r="A46" s="93"/>
      <c r="B46" s="40" t="s">
        <v>11</v>
      </c>
      <c r="C46" s="35">
        <v>225651</v>
      </c>
      <c r="D46" s="12"/>
      <c r="E46" s="12">
        <v>269613</v>
      </c>
      <c r="F46" s="65">
        <f t="shared" si="0"/>
        <v>495264</v>
      </c>
    </row>
    <row r="47" spans="1:6" ht="15" thickBot="1">
      <c r="A47" s="96"/>
      <c r="B47" s="41" t="s">
        <v>12</v>
      </c>
      <c r="C47" s="36">
        <v>231430</v>
      </c>
      <c r="D47" s="14"/>
      <c r="E47" s="14">
        <v>311439</v>
      </c>
      <c r="F47" s="66">
        <f t="shared" si="0"/>
        <v>542869</v>
      </c>
    </row>
    <row r="48" spans="1:6">
      <c r="A48" s="92">
        <v>1996</v>
      </c>
      <c r="B48" s="39" t="s">
        <v>1</v>
      </c>
      <c r="C48" s="37">
        <v>200343</v>
      </c>
      <c r="D48" s="11"/>
      <c r="E48" s="11">
        <v>398932</v>
      </c>
      <c r="F48" s="64">
        <f t="shared" si="0"/>
        <v>599275</v>
      </c>
    </row>
    <row r="49" spans="1:6">
      <c r="A49" s="93"/>
      <c r="B49" s="40" t="s">
        <v>2</v>
      </c>
      <c r="C49" s="35">
        <v>179368</v>
      </c>
      <c r="D49" s="12"/>
      <c r="E49" s="12">
        <v>361248</v>
      </c>
      <c r="F49" s="65">
        <f t="shared" si="0"/>
        <v>540616</v>
      </c>
    </row>
    <row r="50" spans="1:6">
      <c r="A50" s="93"/>
      <c r="B50" s="40" t="s">
        <v>3</v>
      </c>
      <c r="C50" s="35">
        <v>226103</v>
      </c>
      <c r="D50" s="12"/>
      <c r="E50" s="12">
        <v>284252</v>
      </c>
      <c r="F50" s="65">
        <f t="shared" si="0"/>
        <v>510355</v>
      </c>
    </row>
    <row r="51" spans="1:6">
      <c r="A51" s="93"/>
      <c r="B51" s="40" t="s">
        <v>4</v>
      </c>
      <c r="C51" s="35">
        <v>222670</v>
      </c>
      <c r="D51" s="12"/>
      <c r="E51" s="12">
        <v>261273</v>
      </c>
      <c r="F51" s="65">
        <f t="shared" si="0"/>
        <v>483943</v>
      </c>
    </row>
    <row r="52" spans="1:6">
      <c r="A52" s="93"/>
      <c r="B52" s="40" t="s">
        <v>5</v>
      </c>
      <c r="C52" s="35">
        <v>226460</v>
      </c>
      <c r="D52" s="12"/>
      <c r="E52" s="12">
        <v>262682</v>
      </c>
      <c r="F52" s="65">
        <f t="shared" si="0"/>
        <v>489142</v>
      </c>
    </row>
    <row r="53" spans="1:6">
      <c r="A53" s="93"/>
      <c r="B53" s="40" t="s">
        <v>6</v>
      </c>
      <c r="C53" s="35">
        <v>213658</v>
      </c>
      <c r="D53" s="12"/>
      <c r="E53" s="12">
        <v>249700</v>
      </c>
      <c r="F53" s="65">
        <f t="shared" si="0"/>
        <v>463358</v>
      </c>
    </row>
    <row r="54" spans="1:6">
      <c r="A54" s="93"/>
      <c r="B54" s="40" t="s">
        <v>7</v>
      </c>
      <c r="C54" s="35">
        <v>222829</v>
      </c>
      <c r="D54" s="12"/>
      <c r="E54" s="12">
        <v>409083</v>
      </c>
      <c r="F54" s="65">
        <f t="shared" si="0"/>
        <v>631912</v>
      </c>
    </row>
    <row r="55" spans="1:6">
      <c r="A55" s="93"/>
      <c r="B55" s="40" t="s">
        <v>8</v>
      </c>
      <c r="C55" s="35">
        <v>215118</v>
      </c>
      <c r="D55" s="12"/>
      <c r="E55" s="12">
        <v>288838</v>
      </c>
      <c r="F55" s="65">
        <f t="shared" si="0"/>
        <v>503956</v>
      </c>
    </row>
    <row r="56" spans="1:6">
      <c r="A56" s="93"/>
      <c r="B56" s="40" t="s">
        <v>9</v>
      </c>
      <c r="C56" s="35">
        <v>200949</v>
      </c>
      <c r="D56" s="12"/>
      <c r="E56" s="12">
        <v>200420</v>
      </c>
      <c r="F56" s="65">
        <f t="shared" si="0"/>
        <v>401369</v>
      </c>
    </row>
    <row r="57" spans="1:6">
      <c r="A57" s="93"/>
      <c r="B57" s="40" t="s">
        <v>10</v>
      </c>
      <c r="C57" s="35">
        <v>226742</v>
      </c>
      <c r="D57" s="12"/>
      <c r="E57" s="12">
        <v>234078</v>
      </c>
      <c r="F57" s="65">
        <f t="shared" si="0"/>
        <v>460820</v>
      </c>
    </row>
    <row r="58" spans="1:6">
      <c r="A58" s="93"/>
      <c r="B58" s="40" t="s">
        <v>11</v>
      </c>
      <c r="C58" s="35">
        <v>222239</v>
      </c>
      <c r="D58" s="12"/>
      <c r="E58" s="12">
        <v>221860</v>
      </c>
      <c r="F58" s="65">
        <f t="shared" si="0"/>
        <v>444099</v>
      </c>
    </row>
    <row r="59" spans="1:6" ht="15" thickBot="1">
      <c r="A59" s="94"/>
      <c r="B59" s="43" t="s">
        <v>12</v>
      </c>
      <c r="C59" s="38">
        <f>155772+71931</f>
        <v>227703</v>
      </c>
      <c r="D59" s="17"/>
      <c r="E59" s="17">
        <v>198064</v>
      </c>
      <c r="F59" s="68">
        <f t="shared" si="0"/>
        <v>425767</v>
      </c>
    </row>
    <row r="60" spans="1:6">
      <c r="A60" s="95">
        <v>1997</v>
      </c>
      <c r="B60" s="42" t="s">
        <v>1</v>
      </c>
      <c r="C60" s="34">
        <v>195283</v>
      </c>
      <c r="D60" s="16"/>
      <c r="E60" s="16">
        <v>241301</v>
      </c>
      <c r="F60" s="67">
        <f t="shared" si="0"/>
        <v>436584</v>
      </c>
    </row>
    <row r="61" spans="1:6">
      <c r="A61" s="93"/>
      <c r="B61" s="40" t="s">
        <v>2</v>
      </c>
      <c r="C61" s="35">
        <v>190976</v>
      </c>
      <c r="D61" s="12"/>
      <c r="E61" s="12">
        <v>260928</v>
      </c>
      <c r="F61" s="65">
        <f t="shared" si="0"/>
        <v>451904</v>
      </c>
    </row>
    <row r="62" spans="1:6">
      <c r="A62" s="93"/>
      <c r="B62" s="40" t="s">
        <v>3</v>
      </c>
      <c r="C62" s="35">
        <v>236902</v>
      </c>
      <c r="D62" s="12"/>
      <c r="E62" s="12">
        <v>281296</v>
      </c>
      <c r="F62" s="65">
        <f t="shared" si="0"/>
        <v>518198</v>
      </c>
    </row>
    <row r="63" spans="1:6">
      <c r="A63" s="93"/>
      <c r="B63" s="40" t="s">
        <v>4</v>
      </c>
      <c r="C63" s="35">
        <v>229612</v>
      </c>
      <c r="D63" s="12"/>
      <c r="E63" s="12">
        <v>273670</v>
      </c>
      <c r="F63" s="65">
        <f t="shared" si="0"/>
        <v>503282</v>
      </c>
    </row>
    <row r="64" spans="1:6">
      <c r="A64" s="93"/>
      <c r="B64" s="40" t="s">
        <v>5</v>
      </c>
      <c r="C64" s="35">
        <v>219926</v>
      </c>
      <c r="D64" s="12"/>
      <c r="E64" s="12">
        <v>297626</v>
      </c>
      <c r="F64" s="65">
        <f t="shared" si="0"/>
        <v>517552</v>
      </c>
    </row>
    <row r="65" spans="1:6">
      <c r="A65" s="93"/>
      <c r="B65" s="40" t="s">
        <v>6</v>
      </c>
      <c r="C65" s="35">
        <v>214704</v>
      </c>
      <c r="D65" s="12"/>
      <c r="E65" s="12">
        <v>241864</v>
      </c>
      <c r="F65" s="65">
        <f t="shared" si="0"/>
        <v>456568</v>
      </c>
    </row>
    <row r="66" spans="1:6">
      <c r="A66" s="93"/>
      <c r="B66" s="40" t="s">
        <v>7</v>
      </c>
      <c r="C66" s="35">
        <v>219462</v>
      </c>
      <c r="D66" s="12"/>
      <c r="E66" s="12">
        <v>420183</v>
      </c>
      <c r="F66" s="65">
        <f t="shared" si="0"/>
        <v>639645</v>
      </c>
    </row>
    <row r="67" spans="1:6">
      <c r="A67" s="93"/>
      <c r="B67" s="40" t="s">
        <v>8</v>
      </c>
      <c r="C67" s="35">
        <v>232386</v>
      </c>
      <c r="D67" s="12"/>
      <c r="E67" s="12">
        <v>264742</v>
      </c>
      <c r="F67" s="65">
        <f t="shared" si="0"/>
        <v>497128</v>
      </c>
    </row>
    <row r="68" spans="1:6">
      <c r="A68" s="93"/>
      <c r="B68" s="40" t="s">
        <v>9</v>
      </c>
      <c r="C68" s="35">
        <v>219535</v>
      </c>
      <c r="D68" s="12"/>
      <c r="E68" s="12">
        <v>236939</v>
      </c>
      <c r="F68" s="65">
        <f t="shared" si="0"/>
        <v>456474</v>
      </c>
    </row>
    <row r="69" spans="1:6">
      <c r="A69" s="93"/>
      <c r="B69" s="40" t="s">
        <v>10</v>
      </c>
      <c r="C69" s="35">
        <v>223983</v>
      </c>
      <c r="D69" s="12"/>
      <c r="E69" s="12">
        <v>207088</v>
      </c>
      <c r="F69" s="65">
        <f t="shared" si="0"/>
        <v>431071</v>
      </c>
    </row>
    <row r="70" spans="1:6">
      <c r="A70" s="93"/>
      <c r="B70" s="40" t="s">
        <v>11</v>
      </c>
      <c r="C70" s="35">
        <v>196112</v>
      </c>
      <c r="D70" s="12"/>
      <c r="E70" s="12">
        <v>230709</v>
      </c>
      <c r="F70" s="65">
        <f t="shared" si="0"/>
        <v>426821</v>
      </c>
    </row>
    <row r="71" spans="1:6" ht="15" thickBot="1">
      <c r="A71" s="96"/>
      <c r="B71" s="41" t="s">
        <v>12</v>
      </c>
      <c r="C71" s="36">
        <v>238250</v>
      </c>
      <c r="D71" s="14"/>
      <c r="E71" s="14">
        <v>205272</v>
      </c>
      <c r="F71" s="66">
        <f t="shared" si="0"/>
        <v>443522</v>
      </c>
    </row>
    <row r="72" spans="1:6">
      <c r="A72" s="92">
        <v>1998</v>
      </c>
      <c r="B72" s="39" t="s">
        <v>1</v>
      </c>
      <c r="C72" s="37">
        <v>197305</v>
      </c>
      <c r="D72" s="11"/>
      <c r="E72" s="11">
        <v>314287</v>
      </c>
      <c r="F72" s="64">
        <f t="shared" si="0"/>
        <v>511592</v>
      </c>
    </row>
    <row r="73" spans="1:6">
      <c r="A73" s="93"/>
      <c r="B73" s="40" t="s">
        <v>2</v>
      </c>
      <c r="C73" s="35">
        <f>119383+69655</f>
        <v>189038</v>
      </c>
      <c r="D73" s="12"/>
      <c r="E73" s="12">
        <v>255656</v>
      </c>
      <c r="F73" s="65">
        <f t="shared" si="0"/>
        <v>444694</v>
      </c>
    </row>
    <row r="74" spans="1:6">
      <c r="A74" s="93"/>
      <c r="B74" s="40" t="s">
        <v>3</v>
      </c>
      <c r="C74" s="35">
        <v>237845</v>
      </c>
      <c r="D74" s="12"/>
      <c r="E74" s="12">
        <v>195541</v>
      </c>
      <c r="F74" s="65">
        <f t="shared" si="0"/>
        <v>433386</v>
      </c>
    </row>
    <row r="75" spans="1:6">
      <c r="A75" s="93"/>
      <c r="B75" s="40" t="s">
        <v>4</v>
      </c>
      <c r="C75" s="35">
        <v>200730</v>
      </c>
      <c r="D75" s="12"/>
      <c r="E75" s="12">
        <v>198246</v>
      </c>
      <c r="F75" s="65">
        <f t="shared" si="0"/>
        <v>398976</v>
      </c>
    </row>
    <row r="76" spans="1:6">
      <c r="A76" s="93"/>
      <c r="B76" s="40" t="s">
        <v>5</v>
      </c>
      <c r="C76" s="35">
        <v>201985</v>
      </c>
      <c r="D76" s="12"/>
      <c r="E76" s="12">
        <v>198135</v>
      </c>
      <c r="F76" s="65">
        <f t="shared" si="0"/>
        <v>400120</v>
      </c>
    </row>
    <row r="77" spans="1:6">
      <c r="A77" s="93"/>
      <c r="B77" s="40" t="s">
        <v>6</v>
      </c>
      <c r="C77" s="35">
        <v>209175</v>
      </c>
      <c r="D77" s="12"/>
      <c r="E77" s="12">
        <v>145134</v>
      </c>
      <c r="F77" s="65">
        <f t="shared" ref="F77:F140" si="1">C77+D77+E77</f>
        <v>354309</v>
      </c>
    </row>
    <row r="78" spans="1:6">
      <c r="A78" s="93"/>
      <c r="B78" s="40" t="s">
        <v>7</v>
      </c>
      <c r="C78" s="35">
        <v>229429</v>
      </c>
      <c r="D78" s="12"/>
      <c r="E78" s="12">
        <v>347192</v>
      </c>
      <c r="F78" s="65">
        <f t="shared" si="1"/>
        <v>576621</v>
      </c>
    </row>
    <row r="79" spans="1:6">
      <c r="A79" s="93"/>
      <c r="B79" s="40" t="s">
        <v>8</v>
      </c>
      <c r="C79" s="35">
        <v>209484</v>
      </c>
      <c r="D79" s="12"/>
      <c r="E79" s="12">
        <v>239417</v>
      </c>
      <c r="F79" s="65">
        <f t="shared" si="1"/>
        <v>448901</v>
      </c>
    </row>
    <row r="80" spans="1:6">
      <c r="A80" s="93"/>
      <c r="B80" s="40" t="s">
        <v>9</v>
      </c>
      <c r="C80" s="35">
        <f>135391+88014</f>
        <v>223405</v>
      </c>
      <c r="D80" s="12"/>
      <c r="E80" s="12">
        <v>163121</v>
      </c>
      <c r="F80" s="65">
        <f t="shared" si="1"/>
        <v>386526</v>
      </c>
    </row>
    <row r="81" spans="1:6">
      <c r="A81" s="93"/>
      <c r="B81" s="40" t="s">
        <v>10</v>
      </c>
      <c r="C81" s="35">
        <v>222985</v>
      </c>
      <c r="D81" s="12"/>
      <c r="E81" s="12">
        <v>217091</v>
      </c>
      <c r="F81" s="65">
        <f t="shared" si="1"/>
        <v>440076</v>
      </c>
    </row>
    <row r="82" spans="1:6">
      <c r="A82" s="93"/>
      <c r="B82" s="40" t="s">
        <v>11</v>
      </c>
      <c r="C82" s="35">
        <f>151363+90950</f>
        <v>242313</v>
      </c>
      <c r="D82" s="12"/>
      <c r="E82" s="12">
        <v>159950</v>
      </c>
      <c r="F82" s="65">
        <f t="shared" si="1"/>
        <v>402263</v>
      </c>
    </row>
    <row r="83" spans="1:6" ht="15" thickBot="1">
      <c r="A83" s="94"/>
      <c r="B83" s="43" t="s">
        <v>12</v>
      </c>
      <c r="C83" s="38">
        <f>149712+86784</f>
        <v>236496</v>
      </c>
      <c r="D83" s="17"/>
      <c r="E83" s="17">
        <v>146341</v>
      </c>
      <c r="F83" s="68">
        <f t="shared" si="1"/>
        <v>382837</v>
      </c>
    </row>
    <row r="84" spans="1:6">
      <c r="A84" s="95">
        <v>1999</v>
      </c>
      <c r="B84" s="42" t="s">
        <v>1</v>
      </c>
      <c r="C84" s="34">
        <v>208551</v>
      </c>
      <c r="D84" s="16"/>
      <c r="E84" s="16">
        <v>195230</v>
      </c>
      <c r="F84" s="67">
        <f t="shared" si="1"/>
        <v>403781</v>
      </c>
    </row>
    <row r="85" spans="1:6">
      <c r="A85" s="93"/>
      <c r="B85" s="40" t="s">
        <v>2</v>
      </c>
      <c r="C85" s="35">
        <v>203274</v>
      </c>
      <c r="D85" s="12"/>
      <c r="E85" s="12">
        <v>180012</v>
      </c>
      <c r="F85" s="65">
        <f t="shared" si="1"/>
        <v>383286</v>
      </c>
    </row>
    <row r="86" spans="1:6">
      <c r="A86" s="93"/>
      <c r="B86" s="40" t="s">
        <v>3</v>
      </c>
      <c r="C86" s="35">
        <v>250174</v>
      </c>
      <c r="D86" s="12"/>
      <c r="E86" s="12">
        <v>145114</v>
      </c>
      <c r="F86" s="65">
        <f t="shared" si="1"/>
        <v>395288</v>
      </c>
    </row>
    <row r="87" spans="1:6">
      <c r="A87" s="93"/>
      <c r="B87" s="40" t="s">
        <v>4</v>
      </c>
      <c r="C87" s="35">
        <v>223706</v>
      </c>
      <c r="D87" s="12"/>
      <c r="E87" s="12">
        <v>129700</v>
      </c>
      <c r="F87" s="65">
        <f t="shared" si="1"/>
        <v>353406</v>
      </c>
    </row>
    <row r="88" spans="1:6">
      <c r="A88" s="93"/>
      <c r="B88" s="40" t="s">
        <v>5</v>
      </c>
      <c r="C88" s="35">
        <v>223779</v>
      </c>
      <c r="D88" s="12"/>
      <c r="E88" s="12">
        <v>145773</v>
      </c>
      <c r="F88" s="65">
        <f t="shared" si="1"/>
        <v>369552</v>
      </c>
    </row>
    <row r="89" spans="1:6">
      <c r="A89" s="93"/>
      <c r="B89" s="40" t="s">
        <v>6</v>
      </c>
      <c r="C89" s="35">
        <v>207688</v>
      </c>
      <c r="D89" s="12"/>
      <c r="E89" s="12">
        <v>128812</v>
      </c>
      <c r="F89" s="65">
        <f t="shared" si="1"/>
        <v>336500</v>
      </c>
    </row>
    <row r="90" spans="1:6">
      <c r="A90" s="93"/>
      <c r="B90" s="40" t="s">
        <v>7</v>
      </c>
      <c r="C90" s="35">
        <v>204149</v>
      </c>
      <c r="D90" s="12"/>
      <c r="E90" s="12">
        <v>203491</v>
      </c>
      <c r="F90" s="65">
        <f t="shared" si="1"/>
        <v>407640</v>
      </c>
    </row>
    <row r="91" spans="1:6">
      <c r="A91" s="93"/>
      <c r="B91" s="40" t="s">
        <v>8</v>
      </c>
      <c r="C91" s="35">
        <f>130932+85234</f>
        <v>216166</v>
      </c>
      <c r="D91" s="12"/>
      <c r="E91" s="12">
        <v>127946</v>
      </c>
      <c r="F91" s="65">
        <f t="shared" si="1"/>
        <v>344112</v>
      </c>
    </row>
    <row r="92" spans="1:6">
      <c r="A92" s="93"/>
      <c r="B92" s="40" t="s">
        <v>9</v>
      </c>
      <c r="C92" s="35">
        <v>206956</v>
      </c>
      <c r="D92" s="12"/>
      <c r="E92" s="12">
        <v>110119</v>
      </c>
      <c r="F92" s="65">
        <f t="shared" si="1"/>
        <v>317075</v>
      </c>
    </row>
    <row r="93" spans="1:6">
      <c r="A93" s="93"/>
      <c r="B93" s="40" t="s">
        <v>10</v>
      </c>
      <c r="C93" s="35">
        <v>201461</v>
      </c>
      <c r="D93" s="12"/>
      <c r="E93" s="12">
        <v>130494</v>
      </c>
      <c r="F93" s="65">
        <f t="shared" si="1"/>
        <v>331955</v>
      </c>
    </row>
    <row r="94" spans="1:6">
      <c r="A94" s="93"/>
      <c r="B94" s="40" t="s">
        <v>11</v>
      </c>
      <c r="C94" s="35">
        <v>206494</v>
      </c>
      <c r="D94" s="12"/>
      <c r="E94" s="12">
        <v>119430</v>
      </c>
      <c r="F94" s="65">
        <f t="shared" si="1"/>
        <v>325924</v>
      </c>
    </row>
    <row r="95" spans="1:6" ht="15" thickBot="1">
      <c r="A95" s="96"/>
      <c r="B95" s="41" t="s">
        <v>12</v>
      </c>
      <c r="C95" s="36">
        <v>200406</v>
      </c>
      <c r="D95" s="14"/>
      <c r="E95" s="14">
        <v>113137</v>
      </c>
      <c r="F95" s="66">
        <f t="shared" si="1"/>
        <v>313543</v>
      </c>
    </row>
    <row r="96" spans="1:6">
      <c r="A96" s="92">
        <v>2000</v>
      </c>
      <c r="B96" s="39" t="s">
        <v>1</v>
      </c>
      <c r="C96" s="37">
        <v>170516</v>
      </c>
      <c r="D96" s="11"/>
      <c r="E96" s="11">
        <v>145000</v>
      </c>
      <c r="F96" s="64">
        <f t="shared" si="1"/>
        <v>315516</v>
      </c>
    </row>
    <row r="97" spans="1:6">
      <c r="A97" s="93"/>
      <c r="B97" s="40" t="s">
        <v>2</v>
      </c>
      <c r="C97" s="35">
        <v>170399</v>
      </c>
      <c r="D97" s="12"/>
      <c r="E97" s="12">
        <v>144200</v>
      </c>
      <c r="F97" s="65">
        <f t="shared" si="1"/>
        <v>314599</v>
      </c>
    </row>
    <row r="98" spans="1:6">
      <c r="A98" s="93"/>
      <c r="B98" s="40" t="s">
        <v>3</v>
      </c>
      <c r="C98" s="35">
        <v>202040</v>
      </c>
      <c r="D98" s="12"/>
      <c r="E98" s="12">
        <v>125885</v>
      </c>
      <c r="F98" s="65">
        <f t="shared" si="1"/>
        <v>327925</v>
      </c>
    </row>
    <row r="99" spans="1:6">
      <c r="A99" s="93"/>
      <c r="B99" s="40" t="s">
        <v>4</v>
      </c>
      <c r="C99" s="35">
        <v>175617</v>
      </c>
      <c r="D99" s="12"/>
      <c r="E99" s="12">
        <v>143946</v>
      </c>
      <c r="F99" s="65">
        <f t="shared" si="1"/>
        <v>319563</v>
      </c>
    </row>
    <row r="100" spans="1:6">
      <c r="A100" s="93"/>
      <c r="B100" s="40" t="s">
        <v>5</v>
      </c>
      <c r="C100" s="35">
        <v>190345</v>
      </c>
      <c r="D100" s="12"/>
      <c r="E100" s="12">
        <v>133911</v>
      </c>
      <c r="F100" s="65">
        <f t="shared" si="1"/>
        <v>324256</v>
      </c>
    </row>
    <row r="101" spans="1:6">
      <c r="A101" s="93"/>
      <c r="B101" s="40" t="s">
        <v>6</v>
      </c>
      <c r="C101" s="35">
        <v>177980</v>
      </c>
      <c r="D101" s="12"/>
      <c r="E101" s="12">
        <v>118998</v>
      </c>
      <c r="F101" s="65">
        <f t="shared" si="1"/>
        <v>296978</v>
      </c>
    </row>
    <row r="102" spans="1:6">
      <c r="A102" s="93"/>
      <c r="B102" s="40" t="s">
        <v>7</v>
      </c>
      <c r="C102" s="35">
        <f>111296+73989</f>
        <v>185285</v>
      </c>
      <c r="D102" s="12"/>
      <c r="E102" s="12">
        <v>207660</v>
      </c>
      <c r="F102" s="65">
        <f t="shared" si="1"/>
        <v>392945</v>
      </c>
    </row>
    <row r="103" spans="1:6">
      <c r="A103" s="93"/>
      <c r="B103" s="40" t="s">
        <v>8</v>
      </c>
      <c r="C103" s="35">
        <v>254555</v>
      </c>
      <c r="D103" s="12"/>
      <c r="E103" s="12">
        <v>163034</v>
      </c>
      <c r="F103" s="65">
        <f t="shared" si="1"/>
        <v>417589</v>
      </c>
    </row>
    <row r="104" spans="1:6">
      <c r="A104" s="93"/>
      <c r="B104" s="40" t="s">
        <v>9</v>
      </c>
      <c r="C104" s="35">
        <v>267615</v>
      </c>
      <c r="D104" s="12"/>
      <c r="E104" s="12">
        <v>160088</v>
      </c>
      <c r="F104" s="65">
        <f t="shared" si="1"/>
        <v>427703</v>
      </c>
    </row>
    <row r="105" spans="1:6">
      <c r="A105" s="93"/>
      <c r="B105" s="40" t="s">
        <v>10</v>
      </c>
      <c r="C105" s="35">
        <v>289169</v>
      </c>
      <c r="D105" s="12"/>
      <c r="E105" s="12">
        <v>155260</v>
      </c>
      <c r="F105" s="65">
        <f t="shared" si="1"/>
        <v>444429</v>
      </c>
    </row>
    <row r="106" spans="1:6">
      <c r="A106" s="93"/>
      <c r="B106" s="40" t="s">
        <v>11</v>
      </c>
      <c r="C106" s="35">
        <v>278980</v>
      </c>
      <c r="D106" s="12"/>
      <c r="E106" s="12">
        <v>160664</v>
      </c>
      <c r="F106" s="65">
        <f t="shared" si="1"/>
        <v>439644</v>
      </c>
    </row>
    <row r="107" spans="1:6" ht="15" thickBot="1">
      <c r="A107" s="94"/>
      <c r="B107" s="43" t="s">
        <v>12</v>
      </c>
      <c r="C107" s="38">
        <f>185792+77979</f>
        <v>263771</v>
      </c>
      <c r="D107" s="17"/>
      <c r="E107" s="17">
        <v>140278</v>
      </c>
      <c r="F107" s="68">
        <f t="shared" si="1"/>
        <v>404049</v>
      </c>
    </row>
    <row r="108" spans="1:6">
      <c r="A108" s="95">
        <v>2001</v>
      </c>
      <c r="B108" s="42" t="s">
        <v>1</v>
      </c>
      <c r="C108" s="34">
        <v>273417</v>
      </c>
      <c r="D108" s="16"/>
      <c r="E108" s="16">
        <v>162895</v>
      </c>
      <c r="F108" s="67">
        <f t="shared" si="1"/>
        <v>436312</v>
      </c>
    </row>
    <row r="109" spans="1:6">
      <c r="A109" s="93"/>
      <c r="B109" s="40" t="s">
        <v>2</v>
      </c>
      <c r="C109" s="35">
        <v>237652</v>
      </c>
      <c r="D109" s="12"/>
      <c r="E109" s="12">
        <v>169073</v>
      </c>
      <c r="F109" s="65">
        <f t="shared" si="1"/>
        <v>406725</v>
      </c>
    </row>
    <row r="110" spans="1:6">
      <c r="A110" s="93"/>
      <c r="B110" s="40" t="s">
        <v>3</v>
      </c>
      <c r="C110" s="35">
        <f>187555+77734</f>
        <v>265289</v>
      </c>
      <c r="D110" s="12"/>
      <c r="E110" s="12">
        <v>147537</v>
      </c>
      <c r="F110" s="65">
        <f t="shared" si="1"/>
        <v>412826</v>
      </c>
    </row>
    <row r="111" spans="1:6">
      <c r="A111" s="93"/>
      <c r="B111" s="40" t="s">
        <v>4</v>
      </c>
      <c r="C111" s="35">
        <f>171381+75974</f>
        <v>247355</v>
      </c>
      <c r="D111" s="12"/>
      <c r="E111" s="12">
        <v>166900</v>
      </c>
      <c r="F111" s="65">
        <f t="shared" si="1"/>
        <v>414255</v>
      </c>
    </row>
    <row r="112" spans="1:6">
      <c r="A112" s="93"/>
      <c r="B112" s="40" t="s">
        <v>5</v>
      </c>
      <c r="C112" s="35">
        <f>156846+77785</f>
        <v>234631</v>
      </c>
      <c r="D112" s="12"/>
      <c r="E112" s="12">
        <v>150783</v>
      </c>
      <c r="F112" s="65">
        <f t="shared" si="1"/>
        <v>385414</v>
      </c>
    </row>
    <row r="113" spans="1:6">
      <c r="A113" s="93"/>
      <c r="B113" s="40" t="s">
        <v>6</v>
      </c>
      <c r="C113" s="35">
        <f>158442+74746</f>
        <v>233188</v>
      </c>
      <c r="D113" s="12"/>
      <c r="E113" s="12">
        <v>132506</v>
      </c>
      <c r="F113" s="65">
        <f t="shared" si="1"/>
        <v>365694</v>
      </c>
    </row>
    <row r="114" spans="1:6">
      <c r="A114" s="93"/>
      <c r="B114" s="40" t="s">
        <v>7</v>
      </c>
      <c r="C114" s="35">
        <f>173877+82862</f>
        <v>256739</v>
      </c>
      <c r="D114" s="12"/>
      <c r="E114" s="12">
        <v>162495</v>
      </c>
      <c r="F114" s="65">
        <f t="shared" si="1"/>
        <v>419234</v>
      </c>
    </row>
    <row r="115" spans="1:6">
      <c r="A115" s="93"/>
      <c r="B115" s="40" t="s">
        <v>8</v>
      </c>
      <c r="C115" s="35">
        <f>167948+83797</f>
        <v>251745</v>
      </c>
      <c r="D115" s="12"/>
      <c r="E115" s="12">
        <v>153604</v>
      </c>
      <c r="F115" s="65">
        <f t="shared" si="1"/>
        <v>405349</v>
      </c>
    </row>
    <row r="116" spans="1:6">
      <c r="A116" s="93"/>
      <c r="B116" s="40" t="s">
        <v>9</v>
      </c>
      <c r="C116" s="35">
        <f>151267+77068</f>
        <v>228335</v>
      </c>
      <c r="D116" s="12"/>
      <c r="E116" s="12">
        <v>153617</v>
      </c>
      <c r="F116" s="65">
        <f t="shared" si="1"/>
        <v>381952</v>
      </c>
    </row>
    <row r="117" spans="1:6">
      <c r="A117" s="93"/>
      <c r="B117" s="40" t="s">
        <v>10</v>
      </c>
      <c r="C117" s="35">
        <f>174419+83813</f>
        <v>258232</v>
      </c>
      <c r="D117" s="12"/>
      <c r="E117" s="12">
        <v>141774</v>
      </c>
      <c r="F117" s="65">
        <f t="shared" si="1"/>
        <v>400006</v>
      </c>
    </row>
    <row r="118" spans="1:6">
      <c r="A118" s="93"/>
      <c r="B118" s="40" t="s">
        <v>11</v>
      </c>
      <c r="C118" s="35">
        <v>233315</v>
      </c>
      <c r="D118" s="12"/>
      <c r="E118" s="12">
        <v>155587</v>
      </c>
      <c r="F118" s="65">
        <f t="shared" si="1"/>
        <v>388902</v>
      </c>
    </row>
    <row r="119" spans="1:6" ht="15" thickBot="1">
      <c r="A119" s="96"/>
      <c r="B119" s="41" t="s">
        <v>12</v>
      </c>
      <c r="C119" s="36">
        <f>132398+66313</f>
        <v>198711</v>
      </c>
      <c r="D119" s="14"/>
      <c r="E119" s="14">
        <v>127707</v>
      </c>
      <c r="F119" s="66">
        <f t="shared" si="1"/>
        <v>326418</v>
      </c>
    </row>
    <row r="120" spans="1:6">
      <c r="A120" s="92">
        <v>2002</v>
      </c>
      <c r="B120" s="39" t="s">
        <v>1</v>
      </c>
      <c r="C120" s="37">
        <v>189118</v>
      </c>
      <c r="D120" s="11"/>
      <c r="E120" s="11">
        <v>118532</v>
      </c>
      <c r="F120" s="64">
        <f t="shared" si="1"/>
        <v>307650</v>
      </c>
    </row>
    <row r="121" spans="1:6">
      <c r="A121" s="93"/>
      <c r="B121" s="40" t="s">
        <v>2</v>
      </c>
      <c r="C121" s="35">
        <f>115050+62035</f>
        <v>177085</v>
      </c>
      <c r="D121" s="12"/>
      <c r="E121" s="12">
        <v>125167</v>
      </c>
      <c r="F121" s="65">
        <f t="shared" si="1"/>
        <v>302252</v>
      </c>
    </row>
    <row r="122" spans="1:6">
      <c r="A122" s="93"/>
      <c r="B122" s="40" t="s">
        <v>3</v>
      </c>
      <c r="C122" s="35">
        <v>228211</v>
      </c>
      <c r="D122" s="12"/>
      <c r="E122" s="12">
        <v>118058</v>
      </c>
      <c r="F122" s="65">
        <f t="shared" si="1"/>
        <v>346269</v>
      </c>
    </row>
    <row r="123" spans="1:6">
      <c r="A123" s="93"/>
      <c r="B123" s="40" t="s">
        <v>4</v>
      </c>
      <c r="C123" s="35">
        <v>246464</v>
      </c>
      <c r="D123" s="12"/>
      <c r="E123" s="12">
        <v>107339</v>
      </c>
      <c r="F123" s="65">
        <f t="shared" si="1"/>
        <v>353803</v>
      </c>
    </row>
    <row r="124" spans="1:6">
      <c r="A124" s="93"/>
      <c r="B124" s="40" t="s">
        <v>5</v>
      </c>
      <c r="C124" s="35">
        <f>150393+75042</f>
        <v>225435</v>
      </c>
      <c r="D124" s="12"/>
      <c r="E124" s="12">
        <v>107610</v>
      </c>
      <c r="F124" s="65">
        <f t="shared" si="1"/>
        <v>333045</v>
      </c>
    </row>
    <row r="125" spans="1:6">
      <c r="A125" s="93"/>
      <c r="B125" s="40" t="s">
        <v>6</v>
      </c>
      <c r="C125" s="35">
        <f>147111+70270</f>
        <v>217381</v>
      </c>
      <c r="D125" s="12"/>
      <c r="E125" s="12">
        <v>108386</v>
      </c>
      <c r="F125" s="65">
        <f t="shared" si="1"/>
        <v>325767</v>
      </c>
    </row>
    <row r="126" spans="1:6">
      <c r="A126" s="93"/>
      <c r="B126" s="40" t="s">
        <v>7</v>
      </c>
      <c r="C126" s="35">
        <f>163809+82698</f>
        <v>246507</v>
      </c>
      <c r="D126" s="12"/>
      <c r="E126" s="12">
        <v>170753</v>
      </c>
      <c r="F126" s="65">
        <f t="shared" si="1"/>
        <v>417260</v>
      </c>
    </row>
    <row r="127" spans="1:6">
      <c r="A127" s="93"/>
      <c r="B127" s="40" t="s">
        <v>8</v>
      </c>
      <c r="C127" s="35">
        <f>167770+82216</f>
        <v>249986</v>
      </c>
      <c r="D127" s="12"/>
      <c r="E127" s="12">
        <v>143420</v>
      </c>
      <c r="F127" s="65">
        <f t="shared" si="1"/>
        <v>393406</v>
      </c>
    </row>
    <row r="128" spans="1:6">
      <c r="A128" s="93"/>
      <c r="B128" s="40" t="s">
        <v>9</v>
      </c>
      <c r="C128" s="35">
        <f>153231+77083</f>
        <v>230314</v>
      </c>
      <c r="D128" s="12"/>
      <c r="E128" s="12">
        <v>122393</v>
      </c>
      <c r="F128" s="65">
        <f t="shared" si="1"/>
        <v>352707</v>
      </c>
    </row>
    <row r="129" spans="1:6">
      <c r="A129" s="93"/>
      <c r="B129" s="40" t="s">
        <v>10</v>
      </c>
      <c r="C129" s="35">
        <f>155718+77734</f>
        <v>233452</v>
      </c>
      <c r="D129" s="12"/>
      <c r="E129" s="12">
        <v>118247</v>
      </c>
      <c r="F129" s="65">
        <f t="shared" si="1"/>
        <v>351699</v>
      </c>
    </row>
    <row r="130" spans="1:6">
      <c r="A130" s="93"/>
      <c r="B130" s="40" t="s">
        <v>11</v>
      </c>
      <c r="C130" s="35">
        <v>218873</v>
      </c>
      <c r="D130" s="12"/>
      <c r="E130" s="12">
        <v>113887</v>
      </c>
      <c r="F130" s="65">
        <f t="shared" si="1"/>
        <v>332760</v>
      </c>
    </row>
    <row r="131" spans="1:6" ht="15" thickBot="1">
      <c r="A131" s="94"/>
      <c r="B131" s="43" t="s">
        <v>12</v>
      </c>
      <c r="C131" s="38">
        <f>161934+74301</f>
        <v>236235</v>
      </c>
      <c r="D131" s="17"/>
      <c r="E131" s="17">
        <v>112420</v>
      </c>
      <c r="F131" s="68">
        <f t="shared" si="1"/>
        <v>348655</v>
      </c>
    </row>
    <row r="132" spans="1:6">
      <c r="A132" s="95">
        <v>2003</v>
      </c>
      <c r="B132" s="42" t="s">
        <v>1</v>
      </c>
      <c r="C132" s="34">
        <f>141516+71025</f>
        <v>212541</v>
      </c>
      <c r="D132" s="16"/>
      <c r="E132" s="16">
        <v>146371</v>
      </c>
      <c r="F132" s="67">
        <f t="shared" si="1"/>
        <v>358912</v>
      </c>
    </row>
    <row r="133" spans="1:6">
      <c r="A133" s="93"/>
      <c r="B133" s="40" t="s">
        <v>2</v>
      </c>
      <c r="C133" s="35">
        <f>137395+67549</f>
        <v>204944</v>
      </c>
      <c r="D133" s="12"/>
      <c r="E133" s="12">
        <v>130303</v>
      </c>
      <c r="F133" s="65">
        <f t="shared" si="1"/>
        <v>335247</v>
      </c>
    </row>
    <row r="134" spans="1:6">
      <c r="A134" s="93"/>
      <c r="B134" s="40" t="s">
        <v>3</v>
      </c>
      <c r="C134" s="35">
        <v>249427</v>
      </c>
      <c r="D134" s="12"/>
      <c r="E134" s="12">
        <v>144113</v>
      </c>
      <c r="F134" s="65">
        <f t="shared" si="1"/>
        <v>393540</v>
      </c>
    </row>
    <row r="135" spans="1:6">
      <c r="A135" s="93"/>
      <c r="B135" s="40" t="s">
        <v>4</v>
      </c>
      <c r="C135" s="35">
        <f>167068+77342</f>
        <v>244410</v>
      </c>
      <c r="D135" s="12"/>
      <c r="E135" s="12">
        <v>122303</v>
      </c>
      <c r="F135" s="65">
        <f t="shared" si="1"/>
        <v>366713</v>
      </c>
    </row>
    <row r="136" spans="1:6">
      <c r="A136" s="93"/>
      <c r="B136" s="40" t="s">
        <v>5</v>
      </c>
      <c r="C136" s="35">
        <f>161755+77669</f>
        <v>239424</v>
      </c>
      <c r="D136" s="12"/>
      <c r="E136" s="12">
        <v>123245</v>
      </c>
      <c r="F136" s="65">
        <f t="shared" si="1"/>
        <v>362669</v>
      </c>
    </row>
    <row r="137" spans="1:6">
      <c r="A137" s="93"/>
      <c r="B137" s="40" t="s">
        <v>6</v>
      </c>
      <c r="C137" s="35">
        <f>161028+75285</f>
        <v>236313</v>
      </c>
      <c r="D137" s="12"/>
      <c r="E137" s="12">
        <v>114471</v>
      </c>
      <c r="F137" s="65">
        <f t="shared" si="1"/>
        <v>350784</v>
      </c>
    </row>
    <row r="138" spans="1:6">
      <c r="A138" s="93"/>
      <c r="B138" s="40" t="s">
        <v>7</v>
      </c>
      <c r="C138" s="35">
        <f>170375+85737</f>
        <v>256112</v>
      </c>
      <c r="D138" s="12"/>
      <c r="E138" s="12">
        <v>172890</v>
      </c>
      <c r="F138" s="65">
        <f t="shared" si="1"/>
        <v>429002</v>
      </c>
    </row>
    <row r="139" spans="1:6">
      <c r="A139" s="93"/>
      <c r="B139" s="40" t="s">
        <v>8</v>
      </c>
      <c r="C139" s="35">
        <f>170241+82549</f>
        <v>252790</v>
      </c>
      <c r="D139" s="12"/>
      <c r="E139" s="12">
        <v>149404</v>
      </c>
      <c r="F139" s="65">
        <f t="shared" si="1"/>
        <v>402194</v>
      </c>
    </row>
    <row r="140" spans="1:6">
      <c r="A140" s="93"/>
      <c r="B140" s="40" t="s">
        <v>9</v>
      </c>
      <c r="C140" s="35">
        <f>163569+80798</f>
        <v>244367</v>
      </c>
      <c r="D140" s="12"/>
      <c r="E140" s="12">
        <v>121593</v>
      </c>
      <c r="F140" s="65">
        <f t="shared" si="1"/>
        <v>365960</v>
      </c>
    </row>
    <row r="141" spans="1:6">
      <c r="A141" s="93"/>
      <c r="B141" s="40" t="s">
        <v>10</v>
      </c>
      <c r="C141" s="35">
        <f>168651+81495</f>
        <v>250146</v>
      </c>
      <c r="D141" s="12"/>
      <c r="E141" s="12">
        <v>139471</v>
      </c>
      <c r="F141" s="65">
        <f t="shared" ref="F141:F204" si="2">C141+D141+E141</f>
        <v>389617</v>
      </c>
    </row>
    <row r="142" spans="1:6">
      <c r="A142" s="93"/>
      <c r="B142" s="40" t="s">
        <v>11</v>
      </c>
      <c r="C142" s="35">
        <f>160242+75414</f>
        <v>235656</v>
      </c>
      <c r="D142" s="12"/>
      <c r="E142" s="12">
        <v>123221</v>
      </c>
      <c r="F142" s="65">
        <f t="shared" si="2"/>
        <v>358877</v>
      </c>
    </row>
    <row r="143" spans="1:6" ht="15" thickBot="1">
      <c r="A143" s="96"/>
      <c r="B143" s="41" t="s">
        <v>12</v>
      </c>
      <c r="C143" s="36">
        <f>151969+72587</f>
        <v>224556</v>
      </c>
      <c r="D143" s="14"/>
      <c r="E143" s="14">
        <v>129987</v>
      </c>
      <c r="F143" s="66">
        <f t="shared" si="2"/>
        <v>354543</v>
      </c>
    </row>
    <row r="144" spans="1:6">
      <c r="A144" s="92">
        <v>2004</v>
      </c>
      <c r="B144" s="39" t="s">
        <v>1</v>
      </c>
      <c r="C144" s="37">
        <f>141667+64395</f>
        <v>206062</v>
      </c>
      <c r="D144" s="11"/>
      <c r="E144" s="11">
        <v>187192</v>
      </c>
      <c r="F144" s="64">
        <f t="shared" si="2"/>
        <v>393254</v>
      </c>
    </row>
    <row r="145" spans="1:6">
      <c r="A145" s="93"/>
      <c r="B145" s="40" t="s">
        <v>2</v>
      </c>
      <c r="C145" s="35">
        <f>141353+67375</f>
        <v>208728</v>
      </c>
      <c r="D145" s="12"/>
      <c r="E145" s="12">
        <v>162407</v>
      </c>
      <c r="F145" s="65">
        <f t="shared" si="2"/>
        <v>371135</v>
      </c>
    </row>
    <row r="146" spans="1:6">
      <c r="A146" s="93"/>
      <c r="B146" s="40" t="s">
        <v>3</v>
      </c>
      <c r="C146" s="35">
        <f>160084+73953</f>
        <v>234037</v>
      </c>
      <c r="D146" s="12"/>
      <c r="E146" s="12">
        <v>146899</v>
      </c>
      <c r="F146" s="65">
        <f t="shared" si="2"/>
        <v>380936</v>
      </c>
    </row>
    <row r="147" spans="1:6">
      <c r="A147" s="93"/>
      <c r="B147" s="40" t="s">
        <v>4</v>
      </c>
      <c r="C147" s="35">
        <f>132471+61471</f>
        <v>193942</v>
      </c>
      <c r="D147" s="12"/>
      <c r="E147" s="12">
        <v>144611</v>
      </c>
      <c r="F147" s="65">
        <f t="shared" si="2"/>
        <v>338553</v>
      </c>
    </row>
    <row r="148" spans="1:6">
      <c r="A148" s="93"/>
      <c r="B148" s="40" t="s">
        <v>5</v>
      </c>
      <c r="C148" s="35">
        <v>222888</v>
      </c>
      <c r="D148" s="12"/>
      <c r="E148" s="12">
        <v>123108</v>
      </c>
      <c r="F148" s="65">
        <f t="shared" si="2"/>
        <v>345996</v>
      </c>
    </row>
    <row r="149" spans="1:6">
      <c r="A149" s="93"/>
      <c r="B149" s="40" t="s">
        <v>6</v>
      </c>
      <c r="C149" s="35">
        <v>229674</v>
      </c>
      <c r="D149" s="12"/>
      <c r="E149" s="12">
        <v>123546</v>
      </c>
      <c r="F149" s="65">
        <f t="shared" si="2"/>
        <v>353220</v>
      </c>
    </row>
    <row r="150" spans="1:6">
      <c r="A150" s="93"/>
      <c r="B150" s="40" t="s">
        <v>7</v>
      </c>
      <c r="C150" s="35">
        <v>241468</v>
      </c>
      <c r="D150" s="12"/>
      <c r="E150" s="12">
        <v>198665</v>
      </c>
      <c r="F150" s="65">
        <f t="shared" si="2"/>
        <v>440133</v>
      </c>
    </row>
    <row r="151" spans="1:6">
      <c r="A151" s="93"/>
      <c r="B151" s="40" t="s">
        <v>8</v>
      </c>
      <c r="C151" s="35">
        <v>244727</v>
      </c>
      <c r="D151" s="12"/>
      <c r="E151" s="12">
        <v>148995</v>
      </c>
      <c r="F151" s="65">
        <f t="shared" si="2"/>
        <v>393722</v>
      </c>
    </row>
    <row r="152" spans="1:6">
      <c r="A152" s="93"/>
      <c r="B152" s="40" t="s">
        <v>9</v>
      </c>
      <c r="C152" s="35">
        <f>162666+80466</f>
        <v>243132</v>
      </c>
      <c r="D152" s="12"/>
      <c r="E152" s="12">
        <v>143445</v>
      </c>
      <c r="F152" s="65">
        <f t="shared" si="2"/>
        <v>386577</v>
      </c>
    </row>
    <row r="153" spans="1:6">
      <c r="A153" s="93"/>
      <c r="B153" s="40" t="s">
        <v>10</v>
      </c>
      <c r="C153" s="35">
        <f>170439+77613</f>
        <v>248052</v>
      </c>
      <c r="D153" s="12"/>
      <c r="E153" s="12">
        <v>144251</v>
      </c>
      <c r="F153" s="65">
        <f t="shared" si="2"/>
        <v>392303</v>
      </c>
    </row>
    <row r="154" spans="1:6">
      <c r="A154" s="93"/>
      <c r="B154" s="40" t="s">
        <v>11</v>
      </c>
      <c r="C154" s="35">
        <f>164621+77389</f>
        <v>242010</v>
      </c>
      <c r="D154" s="12"/>
      <c r="E154" s="12">
        <v>136407</v>
      </c>
      <c r="F154" s="65">
        <f t="shared" si="2"/>
        <v>378417</v>
      </c>
    </row>
    <row r="155" spans="1:6" ht="15" thickBot="1">
      <c r="A155" s="94"/>
      <c r="B155" s="43" t="s">
        <v>12</v>
      </c>
      <c r="C155" s="38">
        <f>175241+71285</f>
        <v>246526</v>
      </c>
      <c r="D155" s="17"/>
      <c r="E155" s="17">
        <v>138051</v>
      </c>
      <c r="F155" s="68">
        <f t="shared" si="2"/>
        <v>384577</v>
      </c>
    </row>
    <row r="156" spans="1:6">
      <c r="A156" s="95">
        <v>2005</v>
      </c>
      <c r="B156" s="42" t="s">
        <v>1</v>
      </c>
      <c r="C156" s="34">
        <f>150888+65963</f>
        <v>216851</v>
      </c>
      <c r="D156" s="16"/>
      <c r="E156" s="16">
        <v>155636</v>
      </c>
      <c r="F156" s="67">
        <f t="shared" si="2"/>
        <v>372487</v>
      </c>
    </row>
    <row r="157" spans="1:6">
      <c r="A157" s="93"/>
      <c r="B157" s="40" t="s">
        <v>2</v>
      </c>
      <c r="C157" s="35">
        <f>123129+53529</f>
        <v>176658</v>
      </c>
      <c r="D157" s="12"/>
      <c r="E157" s="12">
        <v>161761</v>
      </c>
      <c r="F157" s="65">
        <f t="shared" si="2"/>
        <v>338419</v>
      </c>
    </row>
    <row r="158" spans="1:6">
      <c r="A158" s="93"/>
      <c r="B158" s="40" t="s">
        <v>3</v>
      </c>
      <c r="C158" s="35">
        <v>262316</v>
      </c>
      <c r="D158" s="12"/>
      <c r="E158" s="12">
        <v>159722</v>
      </c>
      <c r="F158" s="65">
        <f t="shared" si="2"/>
        <v>422038</v>
      </c>
    </row>
    <row r="159" spans="1:6">
      <c r="A159" s="93"/>
      <c r="B159" s="40" t="s">
        <v>4</v>
      </c>
      <c r="C159" s="35">
        <v>241216</v>
      </c>
      <c r="D159" s="12"/>
      <c r="E159" s="12">
        <v>87198</v>
      </c>
      <c r="F159" s="65">
        <f t="shared" si="2"/>
        <v>328414</v>
      </c>
    </row>
    <row r="160" spans="1:6">
      <c r="A160" s="93"/>
      <c r="B160" s="40" t="s">
        <v>5</v>
      </c>
      <c r="C160" s="35">
        <f>163916+77602</f>
        <v>241518</v>
      </c>
      <c r="D160" s="12"/>
      <c r="E160" s="12">
        <v>124345</v>
      </c>
      <c r="F160" s="65">
        <f t="shared" si="2"/>
        <v>365863</v>
      </c>
    </row>
    <row r="161" spans="1:6">
      <c r="A161" s="93"/>
      <c r="B161" s="40" t="s">
        <v>6</v>
      </c>
      <c r="C161" s="35">
        <v>229655</v>
      </c>
      <c r="D161" s="12"/>
      <c r="E161" s="12">
        <v>116710</v>
      </c>
      <c r="F161" s="65">
        <f t="shared" si="2"/>
        <v>346365</v>
      </c>
    </row>
    <row r="162" spans="1:6">
      <c r="A162" s="93"/>
      <c r="B162" s="40" t="s">
        <v>7</v>
      </c>
      <c r="C162" s="35">
        <v>247600</v>
      </c>
      <c r="D162" s="12"/>
      <c r="E162" s="12">
        <v>186541</v>
      </c>
      <c r="F162" s="65">
        <f t="shared" si="2"/>
        <v>434141</v>
      </c>
    </row>
    <row r="163" spans="1:6">
      <c r="A163" s="93"/>
      <c r="B163" s="40" t="s">
        <v>8</v>
      </c>
      <c r="C163" s="35">
        <v>245696</v>
      </c>
      <c r="D163" s="12"/>
      <c r="E163" s="12">
        <v>135588</v>
      </c>
      <c r="F163" s="65">
        <f t="shared" si="2"/>
        <v>381284</v>
      </c>
    </row>
    <row r="164" spans="1:6">
      <c r="A164" s="93"/>
      <c r="B164" s="40" t="s">
        <v>9</v>
      </c>
      <c r="C164" s="35">
        <v>235984</v>
      </c>
      <c r="D164" s="12"/>
      <c r="E164" s="12">
        <v>139440</v>
      </c>
      <c r="F164" s="65">
        <f t="shared" si="2"/>
        <v>375424</v>
      </c>
    </row>
    <row r="165" spans="1:6">
      <c r="A165" s="93"/>
      <c r="B165" s="40" t="s">
        <v>10</v>
      </c>
      <c r="C165" s="35">
        <v>232215</v>
      </c>
      <c r="D165" s="12"/>
      <c r="E165" s="12">
        <v>160678</v>
      </c>
      <c r="F165" s="65">
        <f t="shared" si="2"/>
        <v>392893</v>
      </c>
    </row>
    <row r="166" spans="1:6">
      <c r="A166" s="93"/>
      <c r="B166" s="40" t="s">
        <v>11</v>
      </c>
      <c r="C166" s="35">
        <v>215346</v>
      </c>
      <c r="D166" s="12"/>
      <c r="E166" s="12">
        <v>124853</v>
      </c>
      <c r="F166" s="65">
        <f t="shared" si="2"/>
        <v>340199</v>
      </c>
    </row>
    <row r="167" spans="1:6" ht="15" thickBot="1">
      <c r="A167" s="96"/>
      <c r="B167" s="41" t="s">
        <v>12</v>
      </c>
      <c r="C167" s="36">
        <v>249793</v>
      </c>
      <c r="D167" s="14"/>
      <c r="E167" s="14">
        <v>134464</v>
      </c>
      <c r="F167" s="66">
        <f t="shared" si="2"/>
        <v>384257</v>
      </c>
    </row>
    <row r="168" spans="1:6">
      <c r="A168" s="92">
        <v>2006</v>
      </c>
      <c r="B168" s="39" t="s">
        <v>1</v>
      </c>
      <c r="C168" s="37">
        <v>223015</v>
      </c>
      <c r="D168" s="11"/>
      <c r="E168" s="11">
        <v>156954</v>
      </c>
      <c r="F168" s="64">
        <f t="shared" si="2"/>
        <v>379969</v>
      </c>
    </row>
    <row r="169" spans="1:6">
      <c r="A169" s="93"/>
      <c r="B169" s="40" t="s">
        <v>2</v>
      </c>
      <c r="C169" s="35">
        <v>209038</v>
      </c>
      <c r="D169" s="12"/>
      <c r="E169" s="12">
        <v>132046</v>
      </c>
      <c r="F169" s="65">
        <f t="shared" si="2"/>
        <v>341084</v>
      </c>
    </row>
    <row r="170" spans="1:6">
      <c r="A170" s="93"/>
      <c r="B170" s="40" t="s">
        <v>3</v>
      </c>
      <c r="C170" s="35">
        <v>241408</v>
      </c>
      <c r="D170" s="12"/>
      <c r="E170" s="12">
        <v>141381</v>
      </c>
      <c r="F170" s="65">
        <f t="shared" si="2"/>
        <v>382789</v>
      </c>
    </row>
    <row r="171" spans="1:6">
      <c r="A171" s="93"/>
      <c r="B171" s="40" t="s">
        <v>4</v>
      </c>
      <c r="C171" s="35">
        <v>204938</v>
      </c>
      <c r="D171" s="12"/>
      <c r="E171" s="12">
        <v>144049</v>
      </c>
      <c r="F171" s="65">
        <f t="shared" si="2"/>
        <v>348987</v>
      </c>
    </row>
    <row r="172" spans="1:6">
      <c r="A172" s="93"/>
      <c r="B172" s="40" t="s">
        <v>5</v>
      </c>
      <c r="C172" s="35">
        <v>229035</v>
      </c>
      <c r="D172" s="12"/>
      <c r="E172" s="12">
        <v>105346</v>
      </c>
      <c r="F172" s="65">
        <f t="shared" si="2"/>
        <v>334381</v>
      </c>
    </row>
    <row r="173" spans="1:6">
      <c r="A173" s="93"/>
      <c r="B173" s="40" t="s">
        <v>6</v>
      </c>
      <c r="C173" s="35">
        <f>148500+71370</f>
        <v>219870</v>
      </c>
      <c r="D173" s="12"/>
      <c r="E173" s="12">
        <v>82388</v>
      </c>
      <c r="F173" s="65">
        <f t="shared" si="2"/>
        <v>302258</v>
      </c>
    </row>
    <row r="174" spans="1:6">
      <c r="A174" s="93"/>
      <c r="B174" s="40" t="s">
        <v>7</v>
      </c>
      <c r="C174" s="35">
        <v>234591</v>
      </c>
      <c r="D174" s="12"/>
      <c r="E174" s="12">
        <v>134422</v>
      </c>
      <c r="F174" s="65">
        <f t="shared" si="2"/>
        <v>369013</v>
      </c>
    </row>
    <row r="175" spans="1:6">
      <c r="A175" s="93"/>
      <c r="B175" s="40" t="s">
        <v>8</v>
      </c>
      <c r="C175" s="35">
        <v>236460</v>
      </c>
      <c r="D175" s="12"/>
      <c r="E175" s="12">
        <v>121256</v>
      </c>
      <c r="F175" s="65">
        <f t="shared" si="2"/>
        <v>357716</v>
      </c>
    </row>
    <row r="176" spans="1:6">
      <c r="A176" s="93"/>
      <c r="B176" s="40" t="s">
        <v>9</v>
      </c>
      <c r="C176" s="35">
        <v>233632</v>
      </c>
      <c r="D176" s="12"/>
      <c r="E176" s="12">
        <v>152092</v>
      </c>
      <c r="F176" s="65">
        <f t="shared" si="2"/>
        <v>385724</v>
      </c>
    </row>
    <row r="177" spans="1:6">
      <c r="A177" s="93"/>
      <c r="B177" s="40" t="s">
        <v>10</v>
      </c>
      <c r="C177" s="35">
        <v>232681</v>
      </c>
      <c r="D177" s="12"/>
      <c r="E177" s="12">
        <v>134958</v>
      </c>
      <c r="F177" s="65">
        <f t="shared" si="2"/>
        <v>367639</v>
      </c>
    </row>
    <row r="178" spans="1:6">
      <c r="A178" s="93"/>
      <c r="B178" s="40" t="s">
        <v>11</v>
      </c>
      <c r="C178" s="35">
        <v>236542</v>
      </c>
      <c r="D178" s="12"/>
      <c r="E178" s="12">
        <v>128073</v>
      </c>
      <c r="F178" s="65">
        <f t="shared" si="2"/>
        <v>364615</v>
      </c>
    </row>
    <row r="179" spans="1:6" ht="15" thickBot="1">
      <c r="A179" s="94"/>
      <c r="B179" s="43" t="s">
        <v>12</v>
      </c>
      <c r="C179" s="38">
        <v>239557</v>
      </c>
      <c r="D179" s="17"/>
      <c r="E179" s="17">
        <v>115850</v>
      </c>
      <c r="F179" s="68">
        <f t="shared" si="2"/>
        <v>355407</v>
      </c>
    </row>
    <row r="180" spans="1:6">
      <c r="A180" s="95">
        <v>2007</v>
      </c>
      <c r="B180" s="42" t="s">
        <v>1</v>
      </c>
      <c r="C180" s="34">
        <v>223520</v>
      </c>
      <c r="D180" s="16"/>
      <c r="E180" s="16">
        <v>171908</v>
      </c>
      <c r="F180" s="67">
        <f t="shared" si="2"/>
        <v>395428</v>
      </c>
    </row>
    <row r="181" spans="1:6">
      <c r="A181" s="93"/>
      <c r="B181" s="40" t="s">
        <v>2</v>
      </c>
      <c r="C181" s="35">
        <v>206868</v>
      </c>
      <c r="D181" s="12"/>
      <c r="E181" s="12">
        <v>145144</v>
      </c>
      <c r="F181" s="65">
        <f t="shared" si="2"/>
        <v>352012</v>
      </c>
    </row>
    <row r="182" spans="1:6">
      <c r="A182" s="93"/>
      <c r="B182" s="40" t="s">
        <v>3</v>
      </c>
      <c r="C182" s="35">
        <v>235347</v>
      </c>
      <c r="D182" s="12"/>
      <c r="E182" s="12">
        <v>143703</v>
      </c>
      <c r="F182" s="65">
        <f t="shared" si="2"/>
        <v>379050</v>
      </c>
    </row>
    <row r="183" spans="1:6">
      <c r="A183" s="93"/>
      <c r="B183" s="40" t="s">
        <v>4</v>
      </c>
      <c r="C183" s="35">
        <v>211530</v>
      </c>
      <c r="D183" s="12"/>
      <c r="E183" s="12">
        <v>128412</v>
      </c>
      <c r="F183" s="65">
        <f t="shared" si="2"/>
        <v>339942</v>
      </c>
    </row>
    <row r="184" spans="1:6">
      <c r="A184" s="93"/>
      <c r="B184" s="40" t="s">
        <v>5</v>
      </c>
      <c r="C184" s="35">
        <v>191225</v>
      </c>
      <c r="D184" s="12"/>
      <c r="E184" s="12">
        <v>111391</v>
      </c>
      <c r="F184" s="65">
        <f t="shared" si="2"/>
        <v>302616</v>
      </c>
    </row>
    <row r="185" spans="1:6">
      <c r="A185" s="93"/>
      <c r="B185" s="40" t="s">
        <v>6</v>
      </c>
      <c r="C185" s="35">
        <v>193545</v>
      </c>
      <c r="D185" s="12"/>
      <c r="E185" s="12">
        <v>92960</v>
      </c>
      <c r="F185" s="65">
        <f t="shared" si="2"/>
        <v>286505</v>
      </c>
    </row>
    <row r="186" spans="1:6">
      <c r="A186" s="93"/>
      <c r="B186" s="40" t="s">
        <v>7</v>
      </c>
      <c r="C186" s="35">
        <v>197606</v>
      </c>
      <c r="D186" s="12"/>
      <c r="E186" s="12">
        <v>139121</v>
      </c>
      <c r="F186" s="65">
        <f t="shared" si="2"/>
        <v>336727</v>
      </c>
    </row>
    <row r="187" spans="1:6">
      <c r="A187" s="93"/>
      <c r="B187" s="40" t="s">
        <v>8</v>
      </c>
      <c r="C187" s="35">
        <v>198321</v>
      </c>
      <c r="D187" s="12"/>
      <c r="E187" s="12">
        <v>101960</v>
      </c>
      <c r="F187" s="65">
        <f t="shared" si="2"/>
        <v>300281</v>
      </c>
    </row>
    <row r="188" spans="1:6">
      <c r="A188" s="93"/>
      <c r="B188" s="40" t="s">
        <v>9</v>
      </c>
      <c r="C188" s="35">
        <v>183152</v>
      </c>
      <c r="D188" s="12"/>
      <c r="E188" s="12">
        <v>97999</v>
      </c>
      <c r="F188" s="65">
        <f t="shared" si="2"/>
        <v>281151</v>
      </c>
    </row>
    <row r="189" spans="1:6">
      <c r="A189" s="93"/>
      <c r="B189" s="40" t="s">
        <v>10</v>
      </c>
      <c r="C189" s="35">
        <v>186856</v>
      </c>
      <c r="D189" s="12"/>
      <c r="E189" s="12">
        <v>99510</v>
      </c>
      <c r="F189" s="65">
        <f t="shared" si="2"/>
        <v>286366</v>
      </c>
    </row>
    <row r="190" spans="1:6">
      <c r="A190" s="93"/>
      <c r="B190" s="40" t="s">
        <v>11</v>
      </c>
      <c r="C190" s="35">
        <v>189280</v>
      </c>
      <c r="D190" s="12"/>
      <c r="E190" s="12">
        <v>96444</v>
      </c>
      <c r="F190" s="65">
        <f t="shared" si="2"/>
        <v>285724</v>
      </c>
    </row>
    <row r="191" spans="1:6" ht="15" thickBot="1">
      <c r="A191" s="96"/>
      <c r="B191" s="41" t="s">
        <v>12</v>
      </c>
      <c r="C191" s="36">
        <v>193142</v>
      </c>
      <c r="D191" s="14"/>
      <c r="E191" s="14">
        <v>107161</v>
      </c>
      <c r="F191" s="66">
        <f t="shared" si="2"/>
        <v>300303</v>
      </c>
    </row>
    <row r="192" spans="1:6">
      <c r="A192" s="92">
        <v>2008</v>
      </c>
      <c r="B192" s="39" t="s">
        <v>1</v>
      </c>
      <c r="C192" s="37">
        <v>176863</v>
      </c>
      <c r="D192" s="11"/>
      <c r="E192" s="11">
        <v>135274</v>
      </c>
      <c r="F192" s="64">
        <f t="shared" si="2"/>
        <v>312137</v>
      </c>
    </row>
    <row r="193" spans="1:6">
      <c r="A193" s="93"/>
      <c r="B193" s="40" t="s">
        <v>2</v>
      </c>
      <c r="C193" s="35">
        <v>156967</v>
      </c>
      <c r="D193" s="12"/>
      <c r="E193" s="12">
        <v>116363</v>
      </c>
      <c r="F193" s="65">
        <f t="shared" si="2"/>
        <v>273330</v>
      </c>
    </row>
    <row r="194" spans="1:6">
      <c r="A194" s="93"/>
      <c r="B194" s="40" t="s">
        <v>3</v>
      </c>
      <c r="C194" s="35">
        <v>181194</v>
      </c>
      <c r="D194" s="12"/>
      <c r="E194" s="12">
        <v>106872</v>
      </c>
      <c r="F194" s="65">
        <f t="shared" si="2"/>
        <v>288066</v>
      </c>
    </row>
    <row r="195" spans="1:6">
      <c r="A195" s="93"/>
      <c r="B195" s="40" t="s">
        <v>4</v>
      </c>
      <c r="C195" s="35">
        <v>166880</v>
      </c>
      <c r="D195" s="12"/>
      <c r="E195" s="12">
        <v>88772</v>
      </c>
      <c r="F195" s="65">
        <f t="shared" si="2"/>
        <v>255652</v>
      </c>
    </row>
    <row r="196" spans="1:6">
      <c r="A196" s="93"/>
      <c r="B196" s="40" t="s">
        <v>5</v>
      </c>
      <c r="C196" s="35">
        <v>164829</v>
      </c>
      <c r="D196" s="12"/>
      <c r="E196" s="12">
        <v>63343</v>
      </c>
      <c r="F196" s="65">
        <f t="shared" si="2"/>
        <v>228172</v>
      </c>
    </row>
    <row r="197" spans="1:6">
      <c r="A197" s="93"/>
      <c r="B197" s="40" t="s">
        <v>6</v>
      </c>
      <c r="C197" s="35">
        <v>152811</v>
      </c>
      <c r="D197" s="12">
        <v>12483</v>
      </c>
      <c r="E197" s="12">
        <v>63020</v>
      </c>
      <c r="F197" s="65">
        <f t="shared" si="2"/>
        <v>228314</v>
      </c>
    </row>
    <row r="198" spans="1:6">
      <c r="A198" s="93"/>
      <c r="B198" s="40" t="s">
        <v>7</v>
      </c>
      <c r="C198" s="35">
        <v>164210</v>
      </c>
      <c r="D198" s="12">
        <v>15087</v>
      </c>
      <c r="E198" s="12">
        <v>99915</v>
      </c>
      <c r="F198" s="65">
        <f t="shared" si="2"/>
        <v>279212</v>
      </c>
    </row>
    <row r="199" spans="1:6">
      <c r="A199" s="93"/>
      <c r="B199" s="40" t="s">
        <v>8</v>
      </c>
      <c r="C199" s="35">
        <v>160080</v>
      </c>
      <c r="D199" s="12">
        <v>15624</v>
      </c>
      <c r="E199" s="12">
        <v>33075</v>
      </c>
      <c r="F199" s="65">
        <f t="shared" si="2"/>
        <v>208779</v>
      </c>
    </row>
    <row r="200" spans="1:6">
      <c r="A200" s="93"/>
      <c r="B200" s="40" t="s">
        <v>9</v>
      </c>
      <c r="C200" s="35">
        <v>153792</v>
      </c>
      <c r="D200" s="12">
        <v>12377</v>
      </c>
      <c r="E200" s="12">
        <v>52901</v>
      </c>
      <c r="F200" s="65">
        <f t="shared" si="2"/>
        <v>219070</v>
      </c>
    </row>
    <row r="201" spans="1:6">
      <c r="A201" s="93"/>
      <c r="B201" s="40" t="s">
        <v>10</v>
      </c>
      <c r="C201" s="35">
        <v>154401</v>
      </c>
      <c r="D201" s="12">
        <v>13385</v>
      </c>
      <c r="E201" s="12">
        <v>76404</v>
      </c>
      <c r="F201" s="65">
        <f t="shared" si="2"/>
        <v>244190</v>
      </c>
    </row>
    <row r="202" spans="1:6">
      <c r="A202" s="93"/>
      <c r="B202" s="40" t="s">
        <v>11</v>
      </c>
      <c r="C202" s="35">
        <v>138768</v>
      </c>
      <c r="D202" s="12">
        <v>3687</v>
      </c>
      <c r="E202" s="12">
        <v>74779</v>
      </c>
      <c r="F202" s="65">
        <f t="shared" si="2"/>
        <v>217234</v>
      </c>
    </row>
    <row r="203" spans="1:6" ht="15" thickBot="1">
      <c r="A203" s="94"/>
      <c r="B203" s="43" t="s">
        <v>12</v>
      </c>
      <c r="C203" s="38">
        <v>135600</v>
      </c>
      <c r="D203" s="17">
        <v>9832</v>
      </c>
      <c r="E203" s="17">
        <v>71870</v>
      </c>
      <c r="F203" s="68">
        <f t="shared" si="2"/>
        <v>217302</v>
      </c>
    </row>
    <row r="204" spans="1:6">
      <c r="A204" s="95">
        <v>2009</v>
      </c>
      <c r="B204" s="42" t="s">
        <v>1</v>
      </c>
      <c r="C204" s="34">
        <v>121022</v>
      </c>
      <c r="D204" s="16">
        <v>12322</v>
      </c>
      <c r="E204" s="16">
        <v>87271</v>
      </c>
      <c r="F204" s="67">
        <f t="shared" si="2"/>
        <v>220615</v>
      </c>
    </row>
    <row r="205" spans="1:6">
      <c r="A205" s="93"/>
      <c r="B205" s="40" t="s">
        <v>2</v>
      </c>
      <c r="C205" s="35">
        <v>94860</v>
      </c>
      <c r="D205" s="12">
        <v>9998</v>
      </c>
      <c r="E205" s="12">
        <v>56585</v>
      </c>
      <c r="F205" s="65">
        <f t="shared" ref="F205:F263" si="3">C205+D205+E205</f>
        <v>161443</v>
      </c>
    </row>
    <row r="206" spans="1:6">
      <c r="A206" s="93"/>
      <c r="B206" s="40" t="s">
        <v>3</v>
      </c>
      <c r="C206" s="35">
        <v>110102</v>
      </c>
      <c r="D206" s="12">
        <v>9548</v>
      </c>
      <c r="E206" s="12">
        <v>65699</v>
      </c>
      <c r="F206" s="65">
        <f t="shared" si="3"/>
        <v>185349</v>
      </c>
    </row>
    <row r="207" spans="1:6">
      <c r="A207" s="93"/>
      <c r="B207" s="40" t="s">
        <v>4</v>
      </c>
      <c r="C207" s="35">
        <v>102588</v>
      </c>
      <c r="D207" s="12">
        <v>11750</v>
      </c>
      <c r="E207" s="12">
        <v>56505</v>
      </c>
      <c r="F207" s="65">
        <f t="shared" si="3"/>
        <v>170843</v>
      </c>
    </row>
    <row r="208" spans="1:6">
      <c r="A208" s="93"/>
      <c r="B208" s="40" t="s">
        <v>5</v>
      </c>
      <c r="C208" s="35">
        <v>102185</v>
      </c>
      <c r="D208" s="12">
        <v>10902</v>
      </c>
      <c r="E208" s="12">
        <v>54392</v>
      </c>
      <c r="F208" s="65">
        <f t="shared" si="3"/>
        <v>167479</v>
      </c>
    </row>
    <row r="209" spans="1:6">
      <c r="A209" s="93"/>
      <c r="B209" s="40" t="s">
        <v>6</v>
      </c>
      <c r="C209" s="35">
        <v>109298</v>
      </c>
      <c r="D209" s="12">
        <v>9464</v>
      </c>
      <c r="E209" s="12">
        <v>46604</v>
      </c>
      <c r="F209" s="65">
        <f t="shared" si="3"/>
        <v>165366</v>
      </c>
    </row>
    <row r="210" spans="1:6">
      <c r="A210" s="93"/>
      <c r="B210" s="40" t="s">
        <v>7</v>
      </c>
      <c r="C210" s="35">
        <v>98586</v>
      </c>
      <c r="D210" s="12">
        <v>8446</v>
      </c>
      <c r="E210" s="12">
        <v>53277</v>
      </c>
      <c r="F210" s="65">
        <f t="shared" si="3"/>
        <v>160309</v>
      </c>
    </row>
    <row r="211" spans="1:6">
      <c r="A211" s="93"/>
      <c r="B211" s="40" t="s">
        <v>8</v>
      </c>
      <c r="C211" s="35">
        <v>106828</v>
      </c>
      <c r="D211" s="12">
        <v>9960</v>
      </c>
      <c r="E211" s="12">
        <v>62937</v>
      </c>
      <c r="F211" s="65">
        <f t="shared" si="3"/>
        <v>179725</v>
      </c>
    </row>
    <row r="212" spans="1:6">
      <c r="A212" s="93"/>
      <c r="B212" s="40" t="s">
        <v>9</v>
      </c>
      <c r="C212" s="35">
        <v>102321</v>
      </c>
      <c r="D212" s="12">
        <v>10213</v>
      </c>
      <c r="E212" s="12">
        <v>65603</v>
      </c>
      <c r="F212" s="65">
        <f t="shared" si="3"/>
        <v>178137</v>
      </c>
    </row>
    <row r="213" spans="1:6">
      <c r="A213" s="93"/>
      <c r="B213" s="40" t="s">
        <v>10</v>
      </c>
      <c r="C213" s="35">
        <v>99710</v>
      </c>
      <c r="D213" s="12">
        <v>11141</v>
      </c>
      <c r="E213" s="12">
        <v>82330</v>
      </c>
      <c r="F213" s="65">
        <f t="shared" si="3"/>
        <v>193181</v>
      </c>
    </row>
    <row r="214" spans="1:6">
      <c r="A214" s="93"/>
      <c r="B214" s="40" t="s">
        <v>11</v>
      </c>
      <c r="C214" s="35">
        <v>87268</v>
      </c>
      <c r="D214" s="12">
        <v>11478</v>
      </c>
      <c r="E214" s="12">
        <v>77143</v>
      </c>
      <c r="F214" s="65">
        <f t="shared" si="3"/>
        <v>175889</v>
      </c>
    </row>
    <row r="215" spans="1:6" ht="15" thickBot="1">
      <c r="A215" s="96"/>
      <c r="B215" s="41" t="s">
        <v>12</v>
      </c>
      <c r="C215" s="36">
        <v>96702</v>
      </c>
      <c r="D215" s="14">
        <v>10274</v>
      </c>
      <c r="E215" s="14">
        <v>62583</v>
      </c>
      <c r="F215" s="66">
        <f t="shared" si="3"/>
        <v>169559</v>
      </c>
    </row>
    <row r="216" spans="1:6">
      <c r="A216" s="92">
        <v>2010</v>
      </c>
      <c r="B216" s="39" t="s">
        <v>1</v>
      </c>
      <c r="C216" s="37">
        <v>85206</v>
      </c>
      <c r="D216" s="11">
        <v>10394</v>
      </c>
      <c r="E216" s="11">
        <v>81846</v>
      </c>
      <c r="F216" s="64">
        <f t="shared" si="3"/>
        <v>177446</v>
      </c>
    </row>
    <row r="217" spans="1:6">
      <c r="A217" s="93"/>
      <c r="B217" s="40" t="s">
        <v>2</v>
      </c>
      <c r="C217" s="35">
        <v>73456</v>
      </c>
      <c r="D217" s="12">
        <v>9567</v>
      </c>
      <c r="E217" s="12">
        <v>66030</v>
      </c>
      <c r="F217" s="65">
        <f t="shared" si="3"/>
        <v>149053</v>
      </c>
    </row>
    <row r="218" spans="1:6">
      <c r="A218" s="93"/>
      <c r="B218" s="40" t="s">
        <v>3</v>
      </c>
      <c r="C218" s="35">
        <v>78195</v>
      </c>
      <c r="D218" s="12">
        <v>14444</v>
      </c>
      <c r="E218" s="12">
        <v>76789</v>
      </c>
      <c r="F218" s="65">
        <f t="shared" si="3"/>
        <v>169428</v>
      </c>
    </row>
    <row r="219" spans="1:6">
      <c r="A219" s="93"/>
      <c r="B219" s="40" t="s">
        <v>4</v>
      </c>
      <c r="C219" s="35">
        <v>73971</v>
      </c>
      <c r="D219" s="12">
        <v>10481</v>
      </c>
      <c r="E219" s="12">
        <v>75040</v>
      </c>
      <c r="F219" s="65">
        <f t="shared" si="3"/>
        <v>159492</v>
      </c>
    </row>
    <row r="220" spans="1:6">
      <c r="A220" s="93"/>
      <c r="B220" s="40" t="s">
        <v>5</v>
      </c>
      <c r="C220" s="35">
        <v>90790</v>
      </c>
      <c r="D220" s="12">
        <v>13330</v>
      </c>
      <c r="E220" s="12">
        <v>58399</v>
      </c>
      <c r="F220" s="65">
        <f t="shared" si="3"/>
        <v>162519</v>
      </c>
    </row>
    <row r="221" spans="1:6">
      <c r="A221" s="93"/>
      <c r="B221" s="40" t="s">
        <v>6</v>
      </c>
      <c r="C221" s="35">
        <v>93668</v>
      </c>
      <c r="D221" s="12">
        <v>9120</v>
      </c>
      <c r="E221" s="12">
        <v>52634</v>
      </c>
      <c r="F221" s="65">
        <f t="shared" si="3"/>
        <v>155422</v>
      </c>
    </row>
    <row r="222" spans="1:6">
      <c r="A222" s="93"/>
      <c r="B222" s="40" t="s">
        <v>7</v>
      </c>
      <c r="C222" s="35">
        <v>90148</v>
      </c>
      <c r="D222" s="12">
        <v>12170</v>
      </c>
      <c r="E222" s="12">
        <v>87276</v>
      </c>
      <c r="F222" s="65">
        <f t="shared" si="3"/>
        <v>189594</v>
      </c>
    </row>
    <row r="223" spans="1:6">
      <c r="A223" s="93"/>
      <c r="B223" s="40" t="s">
        <v>8</v>
      </c>
      <c r="C223" s="35">
        <v>89837</v>
      </c>
      <c r="D223" s="12">
        <v>12165</v>
      </c>
      <c r="E223" s="12">
        <v>74888</v>
      </c>
      <c r="F223" s="65">
        <f t="shared" si="3"/>
        <v>176890</v>
      </c>
    </row>
    <row r="224" spans="1:6">
      <c r="A224" s="93"/>
      <c r="B224" s="40" t="s">
        <v>9</v>
      </c>
      <c r="C224" s="35">
        <v>91946</v>
      </c>
      <c r="D224" s="12">
        <v>13433</v>
      </c>
      <c r="E224" s="12">
        <v>75923</v>
      </c>
      <c r="F224" s="65">
        <f t="shared" si="3"/>
        <v>181302</v>
      </c>
    </row>
    <row r="225" spans="1:6">
      <c r="A225" s="93"/>
      <c r="B225" s="40" t="s">
        <v>10</v>
      </c>
      <c r="C225" s="35">
        <v>91083</v>
      </c>
      <c r="D225" s="12">
        <v>16516</v>
      </c>
      <c r="E225" s="12">
        <v>92685</v>
      </c>
      <c r="F225" s="65">
        <f t="shared" si="3"/>
        <v>200284</v>
      </c>
    </row>
    <row r="226" spans="1:6">
      <c r="A226" s="93"/>
      <c r="B226" s="40" t="s">
        <v>11</v>
      </c>
      <c r="C226" s="35">
        <v>107032</v>
      </c>
      <c r="D226" s="12">
        <v>13817</v>
      </c>
      <c r="E226" s="12">
        <v>79911</v>
      </c>
      <c r="F226" s="65">
        <f t="shared" si="3"/>
        <v>200760</v>
      </c>
    </row>
    <row r="227" spans="1:6" ht="15" thickBot="1">
      <c r="A227" s="94"/>
      <c r="B227" s="43" t="s">
        <v>12</v>
      </c>
      <c r="C227" s="38">
        <v>96616</v>
      </c>
      <c r="D227" s="17">
        <v>1851</v>
      </c>
      <c r="E227" s="17">
        <v>69325</v>
      </c>
      <c r="F227" s="68">
        <f t="shared" si="3"/>
        <v>167792</v>
      </c>
    </row>
    <row r="228" spans="1:6">
      <c r="A228" s="95">
        <v>2011</v>
      </c>
      <c r="B228" s="42" t="s">
        <v>1</v>
      </c>
      <c r="C228" s="34">
        <v>81674</v>
      </c>
      <c r="D228" s="16">
        <v>6292</v>
      </c>
      <c r="E228" s="16">
        <v>82480</v>
      </c>
      <c r="F228" s="67">
        <f t="shared" si="3"/>
        <v>170446</v>
      </c>
    </row>
    <row r="229" spans="1:6">
      <c r="A229" s="93"/>
      <c r="B229" s="40" t="s">
        <v>2</v>
      </c>
      <c r="C229" s="35">
        <v>75639</v>
      </c>
      <c r="D229" s="12">
        <v>5457</v>
      </c>
      <c r="E229" s="12">
        <v>59411</v>
      </c>
      <c r="F229" s="65">
        <f t="shared" si="3"/>
        <v>140507</v>
      </c>
    </row>
    <row r="230" spans="1:6">
      <c r="A230" s="93"/>
      <c r="B230" s="40" t="s">
        <v>3</v>
      </c>
      <c r="C230" s="35">
        <v>83657</v>
      </c>
      <c r="D230" s="12">
        <v>12135</v>
      </c>
      <c r="E230" s="12">
        <v>86715</v>
      </c>
      <c r="F230" s="65">
        <f t="shared" si="3"/>
        <v>182507</v>
      </c>
    </row>
    <row r="231" spans="1:6">
      <c r="A231" s="93"/>
      <c r="B231" s="40" t="s">
        <v>4</v>
      </c>
      <c r="C231" s="35">
        <v>79669</v>
      </c>
      <c r="D231" s="12">
        <v>12042</v>
      </c>
      <c r="E231" s="12">
        <v>65094</v>
      </c>
      <c r="F231" s="65">
        <f t="shared" si="3"/>
        <v>156805</v>
      </c>
    </row>
    <row r="232" spans="1:6">
      <c r="A232" s="93"/>
      <c r="B232" s="40" t="s">
        <v>5</v>
      </c>
      <c r="C232" s="35">
        <v>75300</v>
      </c>
      <c r="D232" s="12">
        <v>12099</v>
      </c>
      <c r="E232" s="12">
        <v>55706</v>
      </c>
      <c r="F232" s="65">
        <f t="shared" si="3"/>
        <v>143105</v>
      </c>
    </row>
    <row r="233" spans="1:6">
      <c r="A233" s="93"/>
      <c r="B233" s="40" t="s">
        <v>6</v>
      </c>
      <c r="C233" s="35">
        <v>66401</v>
      </c>
      <c r="D233" s="12">
        <v>11930</v>
      </c>
      <c r="E233" s="12">
        <v>42407</v>
      </c>
      <c r="F233" s="65">
        <f t="shared" si="3"/>
        <v>120738</v>
      </c>
    </row>
    <row r="234" spans="1:6">
      <c r="A234" s="93"/>
      <c r="B234" s="40" t="s">
        <v>7</v>
      </c>
      <c r="C234" s="35">
        <v>64432</v>
      </c>
      <c r="D234" s="12">
        <v>16332</v>
      </c>
      <c r="E234" s="12">
        <v>82295</v>
      </c>
      <c r="F234" s="65">
        <f t="shared" si="3"/>
        <v>163059</v>
      </c>
    </row>
    <row r="235" spans="1:6">
      <c r="A235" s="93"/>
      <c r="B235" s="40" t="s">
        <v>8</v>
      </c>
      <c r="C235" s="35">
        <v>62669</v>
      </c>
      <c r="D235" s="12">
        <v>13053</v>
      </c>
      <c r="E235" s="12">
        <v>52637</v>
      </c>
      <c r="F235" s="65">
        <f t="shared" si="3"/>
        <v>128359</v>
      </c>
    </row>
    <row r="236" spans="1:6">
      <c r="A236" s="93"/>
      <c r="B236" s="40" t="s">
        <v>9</v>
      </c>
      <c r="C236" s="35">
        <v>73254</v>
      </c>
      <c r="D236" s="12">
        <v>11383</v>
      </c>
      <c r="E236" s="12">
        <v>48607</v>
      </c>
      <c r="F236" s="65">
        <f t="shared" si="3"/>
        <v>133244</v>
      </c>
    </row>
    <row r="237" spans="1:6">
      <c r="A237" s="93"/>
      <c r="B237" s="40" t="s">
        <v>10</v>
      </c>
      <c r="C237" s="35">
        <v>66789</v>
      </c>
      <c r="D237" s="12">
        <v>9827</v>
      </c>
      <c r="E237" s="12">
        <v>64823</v>
      </c>
      <c r="F237" s="65">
        <f t="shared" si="3"/>
        <v>141439</v>
      </c>
    </row>
    <row r="238" spans="1:6">
      <c r="A238" s="93"/>
      <c r="B238" s="40" t="s">
        <v>11</v>
      </c>
      <c r="C238" s="35">
        <v>65548</v>
      </c>
      <c r="D238" s="12">
        <v>14045</v>
      </c>
      <c r="E238" s="12">
        <v>58888</v>
      </c>
      <c r="F238" s="65">
        <f t="shared" si="3"/>
        <v>138481</v>
      </c>
    </row>
    <row r="239" spans="1:6" ht="15" thickBot="1">
      <c r="A239" s="96"/>
      <c r="B239" s="41" t="s">
        <v>12</v>
      </c>
      <c r="C239" s="36">
        <v>65238</v>
      </c>
      <c r="D239" s="14">
        <v>13854</v>
      </c>
      <c r="E239" s="14">
        <v>18193</v>
      </c>
      <c r="F239" s="66">
        <f t="shared" si="3"/>
        <v>97285</v>
      </c>
    </row>
    <row r="240" spans="1:6">
      <c r="A240" s="92">
        <v>2012</v>
      </c>
      <c r="B240" s="39" t="s">
        <v>1</v>
      </c>
      <c r="C240" s="37">
        <v>43247</v>
      </c>
      <c r="D240" s="11">
        <v>11510</v>
      </c>
      <c r="E240" s="11">
        <v>66233</v>
      </c>
      <c r="F240" s="64">
        <f t="shared" si="3"/>
        <v>120990</v>
      </c>
    </row>
    <row r="241" spans="1:6">
      <c r="A241" s="93"/>
      <c r="B241" s="40" t="s">
        <v>2</v>
      </c>
      <c r="C241" s="35">
        <v>38401</v>
      </c>
      <c r="D241" s="12">
        <v>10531</v>
      </c>
      <c r="E241" s="12">
        <v>58093</v>
      </c>
      <c r="F241" s="65">
        <f t="shared" si="3"/>
        <v>107025</v>
      </c>
    </row>
    <row r="242" spans="1:6">
      <c r="A242" s="93"/>
      <c r="B242" s="40" t="s">
        <v>3</v>
      </c>
      <c r="C242" s="35">
        <v>32962</v>
      </c>
      <c r="D242" s="12">
        <v>12518</v>
      </c>
      <c r="E242" s="12">
        <v>36656</v>
      </c>
      <c r="F242" s="65">
        <f t="shared" si="3"/>
        <v>82136</v>
      </c>
    </row>
    <row r="243" spans="1:6">
      <c r="A243" s="93"/>
      <c r="B243" s="40" t="s">
        <v>4</v>
      </c>
      <c r="C243" s="35">
        <v>29791</v>
      </c>
      <c r="D243" s="12">
        <v>13574</v>
      </c>
      <c r="E243" s="12">
        <v>66560</v>
      </c>
      <c r="F243" s="65">
        <f t="shared" si="3"/>
        <v>109925</v>
      </c>
    </row>
    <row r="244" spans="1:6">
      <c r="A244" s="93"/>
      <c r="B244" s="40" t="s">
        <v>5</v>
      </c>
      <c r="C244" s="35">
        <v>29480</v>
      </c>
      <c r="D244" s="12">
        <v>12891</v>
      </c>
      <c r="E244" s="12">
        <v>47609</v>
      </c>
      <c r="F244" s="65">
        <f t="shared" si="3"/>
        <v>89980</v>
      </c>
    </row>
    <row r="245" spans="1:6">
      <c r="A245" s="93"/>
      <c r="B245" s="40" t="s">
        <v>6</v>
      </c>
      <c r="C245" s="35">
        <v>34096</v>
      </c>
      <c r="D245" s="12">
        <v>7245</v>
      </c>
      <c r="E245" s="12">
        <v>44949</v>
      </c>
      <c r="F245" s="65">
        <f t="shared" si="3"/>
        <v>86290</v>
      </c>
    </row>
    <row r="246" spans="1:6">
      <c r="A246" s="93"/>
      <c r="B246" s="40" t="s">
        <v>7</v>
      </c>
      <c r="C246" s="35">
        <v>36556</v>
      </c>
      <c r="D246" s="12">
        <v>14859</v>
      </c>
      <c r="E246" s="12">
        <v>81749</v>
      </c>
      <c r="F246" s="65">
        <f t="shared" si="3"/>
        <v>133164</v>
      </c>
    </row>
    <row r="247" spans="1:6">
      <c r="A247" s="93"/>
      <c r="B247" s="40" t="s">
        <v>8</v>
      </c>
      <c r="C247" s="35">
        <v>16730</v>
      </c>
      <c r="D247" s="12">
        <v>11419</v>
      </c>
      <c r="E247" s="12">
        <v>44848</v>
      </c>
      <c r="F247" s="65">
        <f t="shared" si="3"/>
        <v>72997</v>
      </c>
    </row>
    <row r="248" spans="1:6">
      <c r="A248" s="93"/>
      <c r="B248" s="40" t="s">
        <v>9</v>
      </c>
      <c r="C248" s="35">
        <v>21830</v>
      </c>
      <c r="D248" s="12">
        <v>7546</v>
      </c>
      <c r="E248" s="12">
        <v>56765</v>
      </c>
      <c r="F248" s="65">
        <f t="shared" si="3"/>
        <v>86141</v>
      </c>
    </row>
    <row r="249" spans="1:6">
      <c r="A249" s="93"/>
      <c r="B249" s="40" t="s">
        <v>10</v>
      </c>
      <c r="C249" s="35">
        <v>21791</v>
      </c>
      <c r="D249" s="12"/>
      <c r="E249" s="12">
        <v>50206</v>
      </c>
      <c r="F249" s="65">
        <f t="shared" si="3"/>
        <v>71997</v>
      </c>
    </row>
    <row r="250" spans="1:6">
      <c r="A250" s="93"/>
      <c r="B250" s="40" t="s">
        <v>11</v>
      </c>
      <c r="C250" s="35">
        <v>18933</v>
      </c>
      <c r="D250" s="12"/>
      <c r="E250" s="12">
        <v>47793</v>
      </c>
      <c r="F250" s="65">
        <f t="shared" si="3"/>
        <v>66726</v>
      </c>
    </row>
    <row r="251" spans="1:6" ht="15" thickBot="1">
      <c r="A251" s="94"/>
      <c r="B251" s="43" t="s">
        <v>12</v>
      </c>
      <c r="C251" s="38">
        <v>17939</v>
      </c>
      <c r="D251" s="17"/>
      <c r="E251" s="17">
        <v>40278</v>
      </c>
      <c r="F251" s="68">
        <f t="shared" si="3"/>
        <v>58217</v>
      </c>
    </row>
    <row r="252" spans="1:6">
      <c r="A252" s="95">
        <v>2013</v>
      </c>
      <c r="B252" s="49" t="s">
        <v>1</v>
      </c>
      <c r="C252" s="44">
        <v>16077</v>
      </c>
      <c r="D252" s="16"/>
      <c r="E252" s="16">
        <v>43491</v>
      </c>
      <c r="F252" s="67">
        <f t="shared" si="3"/>
        <v>59568</v>
      </c>
    </row>
    <row r="253" spans="1:6">
      <c r="A253" s="93"/>
      <c r="B253" s="50" t="s">
        <v>2</v>
      </c>
      <c r="C253" s="45">
        <v>13173</v>
      </c>
      <c r="D253" s="12"/>
      <c r="E253" s="12">
        <v>53366</v>
      </c>
      <c r="F253" s="65">
        <f t="shared" si="3"/>
        <v>66539</v>
      </c>
    </row>
    <row r="254" spans="1:6">
      <c r="A254" s="93"/>
      <c r="B254" s="50" t="s">
        <v>3</v>
      </c>
      <c r="C254" s="45">
        <v>15494</v>
      </c>
      <c r="D254" s="18"/>
      <c r="E254" s="12">
        <v>44111</v>
      </c>
      <c r="F254" s="65">
        <f t="shared" si="3"/>
        <v>59605</v>
      </c>
    </row>
    <row r="255" spans="1:6">
      <c r="A255" s="93"/>
      <c r="B255" s="50" t="s">
        <v>4</v>
      </c>
      <c r="C255" s="45">
        <v>13190</v>
      </c>
      <c r="D255" s="18"/>
      <c r="E255" s="12">
        <v>35251</v>
      </c>
      <c r="F255" s="65">
        <f t="shared" si="3"/>
        <v>48441</v>
      </c>
    </row>
    <row r="256" spans="1:6">
      <c r="A256" s="93"/>
      <c r="B256" s="50" t="s">
        <v>5</v>
      </c>
      <c r="C256" s="51">
        <v>12634</v>
      </c>
      <c r="D256" s="18"/>
      <c r="E256" s="12">
        <v>36902</v>
      </c>
      <c r="F256" s="65">
        <f t="shared" si="3"/>
        <v>49536</v>
      </c>
    </row>
    <row r="257" spans="1:9">
      <c r="A257" s="93"/>
      <c r="B257" s="50" t="s">
        <v>6</v>
      </c>
      <c r="C257" s="51">
        <v>11105</v>
      </c>
      <c r="D257" s="18"/>
      <c r="E257" s="12">
        <v>41406</v>
      </c>
      <c r="F257" s="65">
        <f t="shared" si="3"/>
        <v>52511</v>
      </c>
    </row>
    <row r="258" spans="1:9">
      <c r="A258" s="93"/>
      <c r="B258" s="50" t="s">
        <v>7</v>
      </c>
      <c r="C258" s="51">
        <v>15624</v>
      </c>
      <c r="D258" s="18"/>
      <c r="E258" s="12">
        <v>72358</v>
      </c>
      <c r="F258" s="65">
        <f t="shared" si="3"/>
        <v>87982</v>
      </c>
    </row>
    <row r="259" spans="1:9">
      <c r="A259" s="93"/>
      <c r="B259" s="40" t="s">
        <v>8</v>
      </c>
      <c r="C259" s="51">
        <v>29860</v>
      </c>
      <c r="D259" s="18"/>
      <c r="E259" s="12"/>
      <c r="F259" s="65">
        <f t="shared" si="3"/>
        <v>29860</v>
      </c>
    </row>
    <row r="260" spans="1:9">
      <c r="A260" s="93"/>
      <c r="B260" s="40" t="s">
        <v>9</v>
      </c>
      <c r="C260" s="51">
        <v>26884</v>
      </c>
      <c r="D260" s="18"/>
      <c r="E260" s="12">
        <v>46671</v>
      </c>
      <c r="F260" s="65">
        <f t="shared" si="3"/>
        <v>73555</v>
      </c>
    </row>
    <row r="261" spans="1:9">
      <c r="A261" s="93"/>
      <c r="B261" s="40" t="s">
        <v>10</v>
      </c>
      <c r="C261" s="51">
        <v>22984</v>
      </c>
      <c r="D261" s="18"/>
      <c r="E261" s="12">
        <v>63856</v>
      </c>
      <c r="F261" s="65">
        <f t="shared" si="3"/>
        <v>86840</v>
      </c>
    </row>
    <row r="262" spans="1:9">
      <c r="A262" s="93"/>
      <c r="B262" s="40" t="s">
        <v>11</v>
      </c>
      <c r="C262" s="51">
        <v>26580</v>
      </c>
      <c r="D262" s="18"/>
      <c r="E262" s="12">
        <v>60188</v>
      </c>
      <c r="F262" s="65">
        <f t="shared" si="3"/>
        <v>86768</v>
      </c>
    </row>
    <row r="263" spans="1:9" ht="15" thickBot="1">
      <c r="A263" s="96"/>
      <c r="B263" s="41" t="s">
        <v>12</v>
      </c>
      <c r="C263" s="46">
        <v>27977</v>
      </c>
      <c r="D263" s="19"/>
      <c r="E263" s="17">
        <v>49786</v>
      </c>
      <c r="F263" s="66">
        <f t="shared" si="3"/>
        <v>77763</v>
      </c>
    </row>
    <row r="264" spans="1:9">
      <c r="A264" s="95">
        <v>2014</v>
      </c>
      <c r="B264" s="42" t="s">
        <v>1</v>
      </c>
      <c r="C264" s="44">
        <v>29308</v>
      </c>
      <c r="D264" s="16"/>
      <c r="E264" s="16">
        <v>40144</v>
      </c>
      <c r="F264" s="67">
        <f t="shared" ref="F264:F275" si="4">C264+D264+E264</f>
        <v>69452</v>
      </c>
    </row>
    <row r="265" spans="1:9">
      <c r="A265" s="93"/>
      <c r="B265" s="40" t="s">
        <v>2</v>
      </c>
      <c r="C265" s="45">
        <v>26360</v>
      </c>
      <c r="D265" s="12"/>
      <c r="E265" s="12">
        <v>44241</v>
      </c>
      <c r="F265" s="65">
        <f t="shared" si="4"/>
        <v>70601</v>
      </c>
    </row>
    <row r="266" spans="1:9">
      <c r="A266" s="93"/>
      <c r="B266" s="40" t="s">
        <v>3</v>
      </c>
      <c r="C266" s="45">
        <v>29865</v>
      </c>
      <c r="D266" s="18"/>
      <c r="E266" s="12">
        <v>58895</v>
      </c>
      <c r="F266" s="65">
        <f t="shared" si="4"/>
        <v>88760</v>
      </c>
    </row>
    <row r="267" spans="1:9">
      <c r="A267" s="93"/>
      <c r="B267" s="40" t="s">
        <v>4</v>
      </c>
      <c r="C267" s="45">
        <v>23831</v>
      </c>
      <c r="D267" s="18"/>
      <c r="E267" s="12">
        <v>54769</v>
      </c>
      <c r="F267" s="65">
        <f t="shared" si="4"/>
        <v>78600</v>
      </c>
    </row>
    <row r="268" spans="1:9">
      <c r="A268" s="93"/>
      <c r="B268" s="40" t="s">
        <v>5</v>
      </c>
      <c r="C268" s="51">
        <v>29498</v>
      </c>
      <c r="D268" s="18"/>
      <c r="E268" s="12">
        <v>54115</v>
      </c>
      <c r="F268" s="65">
        <f t="shared" si="4"/>
        <v>83613</v>
      </c>
    </row>
    <row r="269" spans="1:9">
      <c r="A269" s="93"/>
      <c r="B269" s="40" t="s">
        <v>6</v>
      </c>
      <c r="C269" s="51">
        <v>24738</v>
      </c>
      <c r="D269" s="18"/>
      <c r="E269" s="12">
        <v>47190</v>
      </c>
      <c r="F269" s="65">
        <f t="shared" si="4"/>
        <v>71928</v>
      </c>
    </row>
    <row r="270" spans="1:9">
      <c r="A270" s="93"/>
      <c r="B270" s="40" t="s">
        <v>7</v>
      </c>
      <c r="C270" s="51">
        <v>26550</v>
      </c>
      <c r="D270" s="18"/>
      <c r="E270" s="12">
        <v>62460</v>
      </c>
      <c r="F270" s="65">
        <f t="shared" si="4"/>
        <v>89010</v>
      </c>
    </row>
    <row r="271" spans="1:9">
      <c r="A271" s="93"/>
      <c r="B271" s="40" t="s">
        <v>8</v>
      </c>
      <c r="C271" s="51">
        <v>24633</v>
      </c>
      <c r="D271" s="18"/>
      <c r="E271" s="12">
        <v>61795</v>
      </c>
      <c r="F271" s="65">
        <f t="shared" si="4"/>
        <v>86428</v>
      </c>
    </row>
    <row r="272" spans="1:9">
      <c r="A272" s="93"/>
      <c r="B272" s="40" t="s">
        <v>9</v>
      </c>
      <c r="C272" s="51">
        <v>22870</v>
      </c>
      <c r="D272" s="18"/>
      <c r="E272" s="12">
        <v>62932</v>
      </c>
      <c r="F272" s="65">
        <f t="shared" si="4"/>
        <v>85802</v>
      </c>
      <c r="I272" s="62"/>
    </row>
    <row r="273" spans="1:9">
      <c r="A273" s="93"/>
      <c r="B273" s="40" t="s">
        <v>10</v>
      </c>
      <c r="C273" s="51">
        <v>53986</v>
      </c>
      <c r="D273" s="18"/>
      <c r="E273" s="12">
        <v>66065</v>
      </c>
      <c r="F273" s="65">
        <f t="shared" si="4"/>
        <v>120051</v>
      </c>
      <c r="I273" s="63"/>
    </row>
    <row r="274" spans="1:9">
      <c r="A274" s="93"/>
      <c r="B274" s="40" t="s">
        <v>11</v>
      </c>
      <c r="C274" s="51">
        <v>67912</v>
      </c>
      <c r="D274" s="18"/>
      <c r="E274" s="12">
        <v>54537</v>
      </c>
      <c r="F274" s="65">
        <f t="shared" si="4"/>
        <v>122449</v>
      </c>
    </row>
    <row r="275" spans="1:9" ht="15" thickBot="1">
      <c r="A275" s="96"/>
      <c r="B275" s="41" t="s">
        <v>12</v>
      </c>
      <c r="C275" s="46">
        <v>68261</v>
      </c>
      <c r="D275" s="56"/>
      <c r="E275" s="14">
        <v>44220</v>
      </c>
      <c r="F275" s="66">
        <f t="shared" si="4"/>
        <v>112481</v>
      </c>
    </row>
    <row r="276" spans="1:9">
      <c r="A276" s="97">
        <v>2015</v>
      </c>
      <c r="B276" s="73" t="s">
        <v>1</v>
      </c>
      <c r="C276" s="44">
        <v>56337</v>
      </c>
      <c r="D276" s="16"/>
      <c r="E276" s="16">
        <v>53845</v>
      </c>
      <c r="F276" s="67">
        <f t="shared" ref="F276:F323" si="5">C276+D276+E276</f>
        <v>110182</v>
      </c>
      <c r="H276" s="76"/>
    </row>
    <row r="277" spans="1:9">
      <c r="A277" s="98"/>
      <c r="B277" s="74" t="s">
        <v>2</v>
      </c>
      <c r="C277" s="45">
        <v>55144</v>
      </c>
      <c r="D277" s="12"/>
      <c r="E277" s="12">
        <v>64051</v>
      </c>
      <c r="F277" s="65">
        <f t="shared" si="5"/>
        <v>119195</v>
      </c>
      <c r="H277" s="76"/>
    </row>
    <row r="278" spans="1:9">
      <c r="A278" s="98"/>
      <c r="B278" s="74" t="s">
        <v>3</v>
      </c>
      <c r="C278" s="45">
        <v>88705</v>
      </c>
      <c r="D278" s="18"/>
      <c r="E278" s="12">
        <v>59876</v>
      </c>
      <c r="F278" s="65">
        <f t="shared" si="5"/>
        <v>148581</v>
      </c>
      <c r="H278" s="76"/>
    </row>
    <row r="279" spans="1:9">
      <c r="A279" s="98"/>
      <c r="B279" s="74" t="s">
        <v>4</v>
      </c>
      <c r="C279" s="45">
        <v>112094</v>
      </c>
      <c r="D279" s="18"/>
      <c r="E279" s="12">
        <v>62167</v>
      </c>
      <c r="F279" s="65">
        <f t="shared" si="5"/>
        <v>174261</v>
      </c>
      <c r="H279" s="72"/>
    </row>
    <row r="280" spans="1:9">
      <c r="A280" s="98"/>
      <c r="B280" s="74" t="s">
        <v>5</v>
      </c>
      <c r="C280" s="51">
        <v>100676</v>
      </c>
      <c r="D280" s="18"/>
      <c r="E280" s="12">
        <v>56965</v>
      </c>
      <c r="F280" s="65">
        <f t="shared" si="5"/>
        <v>157641</v>
      </c>
      <c r="H280" s="72"/>
    </row>
    <row r="281" spans="1:9">
      <c r="A281" s="98"/>
      <c r="B281" s="74" t="s">
        <v>6</v>
      </c>
      <c r="C281" s="51">
        <v>84741</v>
      </c>
      <c r="D281" s="18"/>
      <c r="E281" s="12">
        <v>50420</v>
      </c>
      <c r="F281" s="65">
        <f t="shared" si="5"/>
        <v>135161</v>
      </c>
      <c r="H281" s="72"/>
    </row>
    <row r="282" spans="1:9">
      <c r="A282" s="98"/>
      <c r="B282" s="74" t="s">
        <v>7</v>
      </c>
      <c r="C282" s="51">
        <v>84551</v>
      </c>
      <c r="D282" s="18"/>
      <c r="E282" s="12">
        <v>64410</v>
      </c>
      <c r="F282" s="65">
        <f t="shared" si="5"/>
        <v>148961</v>
      </c>
      <c r="H282" s="72"/>
    </row>
    <row r="283" spans="1:9">
      <c r="A283" s="98"/>
      <c r="B283" s="74" t="s">
        <v>8</v>
      </c>
      <c r="C283" s="51">
        <v>66529</v>
      </c>
      <c r="D283" s="18"/>
      <c r="E283" s="12">
        <v>56838</v>
      </c>
      <c r="F283" s="65">
        <f t="shared" si="5"/>
        <v>123367</v>
      </c>
      <c r="H283" s="72"/>
    </row>
    <row r="284" spans="1:9">
      <c r="A284" s="98"/>
      <c r="B284" s="74" t="s">
        <v>9</v>
      </c>
      <c r="C284" s="51">
        <v>71052</v>
      </c>
      <c r="D284" s="18"/>
      <c r="E284" s="12">
        <v>53174</v>
      </c>
      <c r="F284" s="65">
        <f t="shared" si="5"/>
        <v>124226</v>
      </c>
      <c r="H284" s="72"/>
    </row>
    <row r="285" spans="1:9">
      <c r="A285" s="98"/>
      <c r="B285" s="74" t="s">
        <v>10</v>
      </c>
      <c r="C285" s="51">
        <v>102736</v>
      </c>
      <c r="D285" s="18"/>
      <c r="E285" s="12">
        <v>55199</v>
      </c>
      <c r="F285" s="65">
        <f t="shared" si="5"/>
        <v>157935</v>
      </c>
      <c r="H285" s="72"/>
    </row>
    <row r="286" spans="1:9">
      <c r="A286" s="98"/>
      <c r="B286" s="74" t="s">
        <v>11</v>
      </c>
      <c r="C286" s="51">
        <v>94059</v>
      </c>
      <c r="D286" s="18"/>
      <c r="E286" s="12">
        <v>56417</v>
      </c>
      <c r="F286" s="65">
        <f t="shared" si="5"/>
        <v>150476</v>
      </c>
      <c r="H286" s="72"/>
    </row>
    <row r="287" spans="1:9" ht="15" thickBot="1">
      <c r="A287" s="98"/>
      <c r="B287" s="75" t="s">
        <v>12</v>
      </c>
      <c r="C287" s="69">
        <v>70662</v>
      </c>
      <c r="D287" s="70"/>
      <c r="E287" s="71">
        <v>45267</v>
      </c>
      <c r="F287" s="66">
        <f t="shared" si="5"/>
        <v>115929</v>
      </c>
      <c r="H287" s="76"/>
    </row>
    <row r="288" spans="1:9">
      <c r="A288" s="100">
        <v>2016</v>
      </c>
      <c r="B288" s="73" t="s">
        <v>1</v>
      </c>
      <c r="C288" s="44">
        <v>85184</v>
      </c>
      <c r="D288" s="16"/>
      <c r="E288" s="16">
        <v>60840</v>
      </c>
      <c r="F288" s="67">
        <f t="shared" si="5"/>
        <v>146024</v>
      </c>
      <c r="H288" s="76"/>
    </row>
    <row r="289" spans="1:13">
      <c r="A289" s="101"/>
      <c r="B289" s="74" t="s">
        <v>2</v>
      </c>
      <c r="C289" s="45">
        <v>78898</v>
      </c>
      <c r="D289" s="12"/>
      <c r="E289" s="12">
        <v>51893</v>
      </c>
      <c r="F289" s="65">
        <f t="shared" si="5"/>
        <v>130791</v>
      </c>
      <c r="H289" s="76"/>
    </row>
    <row r="290" spans="1:13">
      <c r="A290" s="101"/>
      <c r="B290" s="74" t="s">
        <v>3</v>
      </c>
      <c r="C290" s="45">
        <v>87225</v>
      </c>
      <c r="D290" s="12"/>
      <c r="E290" s="12">
        <v>64285</v>
      </c>
      <c r="F290" s="65">
        <f t="shared" si="5"/>
        <v>151510</v>
      </c>
      <c r="H290" s="76"/>
    </row>
    <row r="291" spans="1:13">
      <c r="A291" s="101"/>
      <c r="B291" s="74" t="s">
        <v>4</v>
      </c>
      <c r="C291" s="45">
        <v>93464</v>
      </c>
      <c r="D291" s="12"/>
      <c r="E291" s="12">
        <v>46566</v>
      </c>
      <c r="F291" s="65">
        <f t="shared" si="5"/>
        <v>140030</v>
      </c>
      <c r="H291" s="72"/>
    </row>
    <row r="292" spans="1:13">
      <c r="A292" s="101"/>
      <c r="B292" s="74" t="s">
        <v>5</v>
      </c>
      <c r="C292" s="45">
        <v>101073</v>
      </c>
      <c r="D292" s="12"/>
      <c r="E292" s="12">
        <v>49911</v>
      </c>
      <c r="F292" s="65">
        <f t="shared" si="5"/>
        <v>150984</v>
      </c>
      <c r="H292" s="72"/>
    </row>
    <row r="293" spans="1:13">
      <c r="A293" s="101"/>
      <c r="B293" s="74" t="s">
        <v>6</v>
      </c>
      <c r="C293" s="45">
        <v>84055</v>
      </c>
      <c r="D293" s="12"/>
      <c r="E293" s="12">
        <v>49024</v>
      </c>
      <c r="F293" s="65">
        <f t="shared" si="5"/>
        <v>133079</v>
      </c>
      <c r="H293" s="72"/>
    </row>
    <row r="294" spans="1:13">
      <c r="A294" s="101"/>
      <c r="B294" s="74" t="s">
        <v>7</v>
      </c>
      <c r="C294" s="45">
        <v>81387</v>
      </c>
      <c r="D294" s="12"/>
      <c r="E294" s="12">
        <v>72324</v>
      </c>
      <c r="F294" s="65">
        <f t="shared" si="5"/>
        <v>153711</v>
      </c>
      <c r="H294" s="72"/>
    </row>
    <row r="295" spans="1:13">
      <c r="A295" s="101"/>
      <c r="B295" s="74" t="s">
        <v>8</v>
      </c>
      <c r="C295" s="45">
        <v>90897</v>
      </c>
      <c r="D295" s="12"/>
      <c r="E295" s="12">
        <v>70420</v>
      </c>
      <c r="F295" s="65">
        <f t="shared" si="5"/>
        <v>161317</v>
      </c>
      <c r="H295" s="72"/>
    </row>
    <row r="296" spans="1:13">
      <c r="A296" s="101"/>
      <c r="B296" s="74" t="s">
        <v>9</v>
      </c>
      <c r="C296" s="45">
        <v>101571</v>
      </c>
      <c r="D296" s="12"/>
      <c r="E296" s="12">
        <v>72453</v>
      </c>
      <c r="F296" s="65">
        <f t="shared" si="5"/>
        <v>174024</v>
      </c>
      <c r="H296" s="72"/>
    </row>
    <row r="297" spans="1:13">
      <c r="A297" s="101"/>
      <c r="B297" s="74" t="s">
        <v>10</v>
      </c>
      <c r="C297" s="45">
        <v>97176</v>
      </c>
      <c r="D297" s="12"/>
      <c r="E297" s="12">
        <v>75284</v>
      </c>
      <c r="F297" s="65">
        <f t="shared" si="5"/>
        <v>172460</v>
      </c>
      <c r="H297" s="72"/>
    </row>
    <row r="298" spans="1:13" ht="15" thickBot="1">
      <c r="A298" s="101"/>
      <c r="B298" s="79" t="s">
        <v>11</v>
      </c>
      <c r="C298" s="80">
        <v>99303</v>
      </c>
      <c r="D298" s="14"/>
      <c r="E298" s="14">
        <v>64764</v>
      </c>
      <c r="F298" s="66">
        <f t="shared" si="5"/>
        <v>164067</v>
      </c>
      <c r="H298" s="72"/>
    </row>
    <row r="299" spans="1:13">
      <c r="A299" s="97">
        <v>2017</v>
      </c>
      <c r="B299" s="73" t="s">
        <v>12</v>
      </c>
      <c r="C299" s="44">
        <v>92985</v>
      </c>
      <c r="D299" s="16"/>
      <c r="E299" s="16">
        <v>55928</v>
      </c>
      <c r="F299" s="67">
        <f t="shared" si="5"/>
        <v>148913</v>
      </c>
      <c r="H299" s="81"/>
      <c r="I299" s="72"/>
      <c r="J299" s="72"/>
      <c r="K299" s="72"/>
      <c r="L299" s="72"/>
      <c r="M299" s="72"/>
    </row>
    <row r="300" spans="1:13">
      <c r="A300" s="98"/>
      <c r="B300" s="74" t="s">
        <v>1</v>
      </c>
      <c r="C300" s="12">
        <v>81414</v>
      </c>
      <c r="D300" s="12"/>
      <c r="E300" s="12">
        <v>62513</v>
      </c>
      <c r="F300" s="65">
        <f t="shared" si="5"/>
        <v>143927</v>
      </c>
      <c r="H300" s="82"/>
      <c r="I300" s="72"/>
      <c r="J300" s="72"/>
      <c r="K300" s="72"/>
      <c r="L300" s="72"/>
      <c r="M300" s="72"/>
    </row>
    <row r="301" spans="1:13">
      <c r="A301" s="98"/>
      <c r="B301" s="74" t="s">
        <v>2</v>
      </c>
      <c r="C301" s="12">
        <v>77441</v>
      </c>
      <c r="D301" s="12"/>
      <c r="E301" s="12">
        <v>69009</v>
      </c>
      <c r="F301" s="65">
        <f t="shared" si="5"/>
        <v>146450</v>
      </c>
      <c r="H301" s="72"/>
      <c r="I301" s="72"/>
      <c r="J301" s="72"/>
      <c r="K301" s="72"/>
      <c r="L301" s="72"/>
    </row>
    <row r="302" spans="1:13">
      <c r="A302" s="98"/>
      <c r="B302" s="74" t="s">
        <v>3</v>
      </c>
      <c r="C302" s="12">
        <v>104177</v>
      </c>
      <c r="D302" s="12"/>
      <c r="E302" s="12">
        <v>77941</v>
      </c>
      <c r="F302" s="65">
        <f t="shared" si="5"/>
        <v>182118</v>
      </c>
      <c r="H302" s="72"/>
      <c r="I302" s="72"/>
      <c r="J302" s="72"/>
      <c r="K302" s="72"/>
      <c r="L302" s="72"/>
    </row>
    <row r="303" spans="1:13">
      <c r="A303" s="98"/>
      <c r="B303" s="74" t="s">
        <v>4</v>
      </c>
      <c r="C303" s="35">
        <v>101171</v>
      </c>
      <c r="D303" s="12"/>
      <c r="E303" s="12">
        <v>66223</v>
      </c>
      <c r="F303" s="65">
        <f t="shared" si="5"/>
        <v>167394</v>
      </c>
      <c r="H303" s="72"/>
      <c r="I303" s="72"/>
      <c r="J303" s="72"/>
      <c r="K303" s="72"/>
    </row>
    <row r="304" spans="1:13">
      <c r="A304" s="98"/>
      <c r="B304" s="74" t="s">
        <v>5</v>
      </c>
      <c r="C304" s="35">
        <v>105524</v>
      </c>
      <c r="D304" s="18"/>
      <c r="E304" s="12">
        <v>60413</v>
      </c>
      <c r="F304" s="65">
        <f t="shared" si="5"/>
        <v>165937</v>
      </c>
      <c r="H304" s="72"/>
      <c r="I304" s="72"/>
      <c r="J304" s="72"/>
    </row>
    <row r="305" spans="1:8">
      <c r="A305" s="98"/>
      <c r="B305" s="74" t="s">
        <v>6</v>
      </c>
      <c r="C305" s="35">
        <v>105840</v>
      </c>
      <c r="D305" s="18"/>
      <c r="E305" s="12">
        <v>57878</v>
      </c>
      <c r="F305" s="65">
        <f t="shared" si="5"/>
        <v>163718</v>
      </c>
    </row>
    <row r="306" spans="1:8">
      <c r="A306" s="98"/>
      <c r="B306" s="74" t="s">
        <v>7</v>
      </c>
      <c r="C306" s="35">
        <v>101866</v>
      </c>
      <c r="D306" s="18"/>
      <c r="E306" s="12">
        <v>67790</v>
      </c>
      <c r="F306" s="65">
        <f t="shared" si="5"/>
        <v>169656</v>
      </c>
    </row>
    <row r="307" spans="1:8">
      <c r="A307" s="98"/>
      <c r="B307" s="74" t="s">
        <v>8</v>
      </c>
      <c r="C307" s="35">
        <v>108577</v>
      </c>
      <c r="D307" s="18"/>
      <c r="E307" s="12">
        <v>67574</v>
      </c>
      <c r="F307" s="65">
        <f t="shared" si="5"/>
        <v>176151</v>
      </c>
    </row>
    <row r="308" spans="1:8">
      <c r="A308" s="98"/>
      <c r="B308" s="74" t="s">
        <v>9</v>
      </c>
      <c r="C308" s="35">
        <v>106218</v>
      </c>
      <c r="D308" s="18"/>
      <c r="E308" s="12">
        <v>77250</v>
      </c>
      <c r="F308" s="65">
        <f t="shared" si="5"/>
        <v>183468</v>
      </c>
    </row>
    <row r="309" spans="1:8">
      <c r="A309" s="98"/>
      <c r="B309" s="74" t="s">
        <v>10</v>
      </c>
      <c r="C309" s="35">
        <v>112854</v>
      </c>
      <c r="D309" s="18"/>
      <c r="E309" s="12">
        <v>90059</v>
      </c>
      <c r="F309" s="65">
        <f t="shared" si="5"/>
        <v>202913</v>
      </c>
    </row>
    <row r="310" spans="1:8">
      <c r="A310" s="98"/>
      <c r="B310" s="74" t="s">
        <v>11</v>
      </c>
      <c r="C310" s="35">
        <v>158159</v>
      </c>
      <c r="D310" s="18"/>
      <c r="E310" s="12">
        <v>76480</v>
      </c>
      <c r="F310" s="65">
        <f t="shared" si="5"/>
        <v>234639</v>
      </c>
      <c r="H310" s="76"/>
    </row>
    <row r="311" spans="1:8" ht="15" thickBot="1">
      <c r="A311" s="98"/>
      <c r="B311" s="79" t="s">
        <v>12</v>
      </c>
      <c r="C311" s="36">
        <v>122070</v>
      </c>
      <c r="D311" s="19"/>
      <c r="E311" s="14">
        <v>65697</v>
      </c>
      <c r="F311" s="66">
        <f t="shared" si="5"/>
        <v>187767</v>
      </c>
    </row>
    <row r="312" spans="1:8">
      <c r="A312" s="97">
        <v>2018</v>
      </c>
      <c r="B312" s="73" t="s">
        <v>1</v>
      </c>
      <c r="C312" s="44">
        <v>95274</v>
      </c>
      <c r="D312" s="16"/>
      <c r="E312" s="16">
        <v>79714</v>
      </c>
      <c r="F312" s="67">
        <f t="shared" si="5"/>
        <v>174988</v>
      </c>
    </row>
    <row r="313" spans="1:8">
      <c r="A313" s="98"/>
      <c r="B313" s="74" t="s">
        <v>2</v>
      </c>
      <c r="C313" s="12">
        <v>88631</v>
      </c>
      <c r="D313" s="12"/>
      <c r="E313" s="12">
        <v>88471</v>
      </c>
      <c r="F313" s="65">
        <f t="shared" si="5"/>
        <v>177102</v>
      </c>
    </row>
    <row r="314" spans="1:8">
      <c r="A314" s="98"/>
      <c r="B314" s="74" t="s">
        <v>3</v>
      </c>
      <c r="C314" s="12">
        <v>105500</v>
      </c>
      <c r="D314" s="12"/>
      <c r="E314" s="12">
        <v>92481</v>
      </c>
      <c r="F314" s="65">
        <f t="shared" si="5"/>
        <v>197981</v>
      </c>
    </row>
    <row r="315" spans="1:8">
      <c r="A315" s="98"/>
      <c r="B315" s="74" t="s">
        <v>4</v>
      </c>
      <c r="C315" s="12">
        <v>104755</v>
      </c>
      <c r="D315" s="12"/>
      <c r="E315" s="12">
        <v>94546</v>
      </c>
      <c r="F315" s="65">
        <f t="shared" si="5"/>
        <v>199301</v>
      </c>
    </row>
    <row r="316" spans="1:8">
      <c r="A316" s="98"/>
      <c r="B316" s="74" t="s">
        <v>5</v>
      </c>
      <c r="C316" s="35">
        <v>102880</v>
      </c>
      <c r="D316" s="12"/>
      <c r="E316" s="12">
        <v>98825</v>
      </c>
      <c r="F316" s="65">
        <f t="shared" si="5"/>
        <v>201705</v>
      </c>
    </row>
    <row r="317" spans="1:8">
      <c r="A317" s="98"/>
      <c r="B317" s="74" t="s">
        <v>6</v>
      </c>
      <c r="C317" s="35">
        <v>95453</v>
      </c>
      <c r="D317" s="18"/>
      <c r="E317" s="12">
        <v>83462</v>
      </c>
      <c r="F317" s="65">
        <f t="shared" si="5"/>
        <v>178915</v>
      </c>
    </row>
    <row r="318" spans="1:8">
      <c r="A318" s="98"/>
      <c r="B318" s="74" t="s">
        <v>7</v>
      </c>
      <c r="C318" s="35">
        <v>100667</v>
      </c>
      <c r="D318" s="18"/>
      <c r="E318" s="12">
        <v>100375</v>
      </c>
      <c r="F318" s="65">
        <f t="shared" si="5"/>
        <v>201042</v>
      </c>
    </row>
    <row r="319" spans="1:8">
      <c r="A319" s="98"/>
      <c r="B319" s="74" t="s">
        <v>8</v>
      </c>
      <c r="C319" s="35">
        <v>111180</v>
      </c>
      <c r="D319" s="18"/>
      <c r="E319" s="12">
        <v>82827</v>
      </c>
      <c r="F319" s="65">
        <f t="shared" si="5"/>
        <v>194007</v>
      </c>
    </row>
    <row r="320" spans="1:8">
      <c r="A320" s="98"/>
      <c r="B320" s="74" t="s">
        <v>9</v>
      </c>
      <c r="C320" s="35">
        <v>101449</v>
      </c>
      <c r="D320" s="18"/>
      <c r="E320" s="12">
        <v>69376</v>
      </c>
      <c r="F320" s="65">
        <f t="shared" si="5"/>
        <v>170825</v>
      </c>
    </row>
    <row r="321" spans="1:8">
      <c r="A321" s="98"/>
      <c r="B321" s="74" t="s">
        <v>10</v>
      </c>
      <c r="C321" s="35">
        <v>117359</v>
      </c>
      <c r="D321" s="18"/>
      <c r="E321" s="12">
        <v>68468</v>
      </c>
      <c r="F321" s="65">
        <f t="shared" si="5"/>
        <v>185827</v>
      </c>
    </row>
    <row r="322" spans="1:8">
      <c r="A322" s="98"/>
      <c r="B322" s="74" t="s">
        <v>11</v>
      </c>
      <c r="C322" s="35">
        <v>96664</v>
      </c>
      <c r="D322" s="18"/>
      <c r="E322" s="12">
        <v>66018</v>
      </c>
      <c r="F322" s="65">
        <f t="shared" si="5"/>
        <v>162682</v>
      </c>
    </row>
    <row r="323" spans="1:8" ht="15" thickBot="1">
      <c r="A323" s="98"/>
      <c r="B323" s="85" t="s">
        <v>12</v>
      </c>
      <c r="C323" s="38">
        <v>91890</v>
      </c>
      <c r="D323" s="86"/>
      <c r="E323" s="17">
        <v>56447</v>
      </c>
      <c r="F323" s="68">
        <f t="shared" si="5"/>
        <v>148337</v>
      </c>
    </row>
    <row r="324" spans="1:8">
      <c r="A324" s="97">
        <v>2019</v>
      </c>
      <c r="B324" s="73" t="s">
        <v>1</v>
      </c>
      <c r="C324" s="44">
        <v>86430</v>
      </c>
      <c r="D324" s="87"/>
      <c r="E324" s="16">
        <v>71382</v>
      </c>
      <c r="F324" s="67">
        <f t="shared" ref="F324:F335" si="6">C324+D324+E324</f>
        <v>157812</v>
      </c>
      <c r="H324" s="81"/>
    </row>
    <row r="325" spans="1:8">
      <c r="A325" s="98"/>
      <c r="B325" s="74" t="s">
        <v>2</v>
      </c>
      <c r="C325" s="35">
        <v>82542</v>
      </c>
      <c r="D325" s="18"/>
      <c r="E325" s="12">
        <v>92035</v>
      </c>
      <c r="F325" s="65">
        <f t="shared" si="6"/>
        <v>174577</v>
      </c>
      <c r="H325" s="82"/>
    </row>
    <row r="326" spans="1:8">
      <c r="A326" s="98"/>
      <c r="B326" s="74" t="s">
        <v>3</v>
      </c>
      <c r="C326" s="35">
        <v>98402</v>
      </c>
      <c r="D326" s="18"/>
      <c r="E326" s="12">
        <v>88641</v>
      </c>
      <c r="F326" s="65">
        <f t="shared" si="6"/>
        <v>187043</v>
      </c>
      <c r="H326" s="91"/>
    </row>
    <row r="327" spans="1:8">
      <c r="A327" s="98"/>
      <c r="B327" s="74" t="s">
        <v>4</v>
      </c>
      <c r="C327" s="35">
        <v>96249</v>
      </c>
      <c r="D327" s="18"/>
      <c r="E327" s="12">
        <v>81532</v>
      </c>
      <c r="F327" s="65">
        <f t="shared" si="6"/>
        <v>177781</v>
      </c>
      <c r="H327" s="91"/>
    </row>
    <row r="328" spans="1:8">
      <c r="A328" s="98"/>
      <c r="B328" s="74" t="s">
        <v>5</v>
      </c>
      <c r="C328" s="35">
        <v>98141</v>
      </c>
      <c r="D328" s="18"/>
      <c r="E328" s="12">
        <v>59229</v>
      </c>
      <c r="F328" s="65">
        <f t="shared" si="6"/>
        <v>157370</v>
      </c>
      <c r="H328" s="91"/>
    </row>
    <row r="329" spans="1:8">
      <c r="A329" s="98"/>
      <c r="B329" s="74" t="s">
        <v>6</v>
      </c>
      <c r="C329" s="35">
        <v>85491</v>
      </c>
      <c r="D329" s="18"/>
      <c r="E329" s="12">
        <v>51178</v>
      </c>
      <c r="F329" s="65">
        <f t="shared" si="6"/>
        <v>136669</v>
      </c>
    </row>
    <row r="330" spans="1:8">
      <c r="A330" s="98"/>
      <c r="B330" s="74" t="s">
        <v>7</v>
      </c>
      <c r="C330" s="35">
        <v>93052</v>
      </c>
      <c r="D330" s="18"/>
      <c r="E330" s="12">
        <v>65910</v>
      </c>
      <c r="F330" s="65">
        <f t="shared" si="6"/>
        <v>158962</v>
      </c>
    </row>
    <row r="331" spans="1:8">
      <c r="A331" s="98"/>
      <c r="B331" s="74" t="s">
        <v>8</v>
      </c>
      <c r="C331" s="35">
        <v>95195</v>
      </c>
      <c r="D331" s="18"/>
      <c r="E331" s="12">
        <v>66398</v>
      </c>
      <c r="F331" s="65">
        <f t="shared" si="6"/>
        <v>161593</v>
      </c>
      <c r="H331" s="81"/>
    </row>
    <row r="332" spans="1:8">
      <c r="A332" s="98"/>
      <c r="B332" s="74" t="s">
        <v>9</v>
      </c>
      <c r="C332" s="35">
        <v>91664</v>
      </c>
      <c r="D332" s="18"/>
      <c r="E332" s="12">
        <v>60545</v>
      </c>
      <c r="F332" s="65">
        <f t="shared" si="6"/>
        <v>152209</v>
      </c>
      <c r="H332" s="91"/>
    </row>
    <row r="333" spans="1:8">
      <c r="A333" s="98"/>
      <c r="B333" s="74" t="s">
        <v>10</v>
      </c>
      <c r="C333" s="35">
        <v>89380</v>
      </c>
      <c r="D333" s="18"/>
      <c r="E333" s="12">
        <v>51318</v>
      </c>
      <c r="F333" s="65">
        <f t="shared" si="6"/>
        <v>140698</v>
      </c>
      <c r="H333" s="91"/>
    </row>
    <row r="334" spans="1:8">
      <c r="A334" s="98"/>
      <c r="B334" s="74" t="s">
        <v>11</v>
      </c>
      <c r="C334" s="35">
        <v>90444</v>
      </c>
      <c r="D334" s="18"/>
      <c r="E334" s="12">
        <v>67173</v>
      </c>
      <c r="F334" s="65">
        <f t="shared" si="6"/>
        <v>157617</v>
      </c>
      <c r="H334" s="91"/>
    </row>
    <row r="335" spans="1:8" ht="15" thickBot="1">
      <c r="A335" s="99"/>
      <c r="B335" s="85" t="s">
        <v>12</v>
      </c>
      <c r="C335" s="38">
        <v>89684</v>
      </c>
      <c r="D335" s="19"/>
      <c r="E335" s="17">
        <v>58927</v>
      </c>
      <c r="F335" s="68">
        <f t="shared" si="6"/>
        <v>148611</v>
      </c>
      <c r="H335" s="91"/>
    </row>
    <row r="336" spans="1:8">
      <c r="A336" s="47"/>
      <c r="B336" s="88"/>
      <c r="C336" s="89"/>
      <c r="D336" s="48"/>
      <c r="E336" s="90"/>
      <c r="F336" s="90"/>
    </row>
    <row r="337" spans="1:1">
      <c r="A337" s="2" t="s">
        <v>32</v>
      </c>
    </row>
    <row r="338" spans="1:1">
      <c r="A338" s="2" t="s">
        <v>31</v>
      </c>
    </row>
    <row r="340" spans="1:1">
      <c r="A340" s="102" t="s">
        <v>40</v>
      </c>
    </row>
    <row r="341" spans="1:1">
      <c r="A341" s="103" t="s">
        <v>41</v>
      </c>
    </row>
    <row r="343" spans="1:1">
      <c r="A343" s="58" t="s">
        <v>36</v>
      </c>
    </row>
  </sheetData>
  <mergeCells count="27">
    <mergeCell ref="A180:A191"/>
    <mergeCell ref="A12:A23"/>
    <mergeCell ref="A24:A35"/>
    <mergeCell ref="A36:A47"/>
    <mergeCell ref="A168:A179"/>
    <mergeCell ref="A108:A119"/>
    <mergeCell ref="A72:A83"/>
    <mergeCell ref="A120:A131"/>
    <mergeCell ref="A60:A71"/>
    <mergeCell ref="A48:A59"/>
    <mergeCell ref="A156:A167"/>
    <mergeCell ref="A84:A95"/>
    <mergeCell ref="A144:A155"/>
    <mergeCell ref="A96:A107"/>
    <mergeCell ref="A132:A143"/>
    <mergeCell ref="A216:A227"/>
    <mergeCell ref="A204:A215"/>
    <mergeCell ref="A192:A203"/>
    <mergeCell ref="A324:A335"/>
    <mergeCell ref="A252:A263"/>
    <mergeCell ref="A228:A239"/>
    <mergeCell ref="A240:A251"/>
    <mergeCell ref="A312:A323"/>
    <mergeCell ref="A299:A311"/>
    <mergeCell ref="A288:A298"/>
    <mergeCell ref="A276:A287"/>
    <mergeCell ref="A264:A275"/>
  </mergeCells>
  <hyperlinks>
    <hyperlink ref="A343" location="Indice!A1" display="Volver al índice" xr:uid="{00000000-0004-0000-0200-000000000000}"/>
    <hyperlink ref="A341" r:id="rId1" xr:uid="{8C3DC139-E351-4698-813D-7AF5CF020E79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Pasajeros anuales</vt:lpstr>
      <vt:lpstr>Pasajeros mensuales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Julia</cp:lastModifiedBy>
  <dcterms:created xsi:type="dcterms:W3CDTF">2012-12-12T18:45:46Z</dcterms:created>
  <dcterms:modified xsi:type="dcterms:W3CDTF">2025-09-08T17:51:13Z</dcterms:modified>
</cp:coreProperties>
</file>